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3170" windowHeight="7335" tabRatio="642" firstSheet="3" activeTab="6"/>
  </bookViews>
  <sheets>
    <sheet name="Answer Sheet" sheetId="1" r:id="rId1"/>
    <sheet name="A - Condition" sheetId="2" r:id="rId2"/>
    <sheet name="B - Residual Lives" sheetId="3" r:id="rId3"/>
    <sheet name="C - Consequence of Failure" sheetId="4" r:id="rId4"/>
    <sheet name="D - Probabilty of Failure" sheetId="5" r:id="rId5"/>
    <sheet name="E - Maintenance Costs" sheetId="6" r:id="rId6"/>
    <sheet name="F - Renewal Strategies" sheetId="7" r:id="rId7"/>
    <sheet name="Renewal Profile" sheetId="8" r:id="rId8"/>
  </sheets>
  <definedNames/>
  <calcPr fullCalcOnLoad="1"/>
</workbook>
</file>

<file path=xl/comments1.xml><?xml version="1.0" encoding="utf-8"?>
<comments xmlns="http://schemas.openxmlformats.org/spreadsheetml/2006/main">
  <authors>
    <author>GHD</author>
    <author>Duncan Rose</author>
  </authors>
  <commentList>
    <comment ref="U9" authorId="0">
      <text>
        <r>
          <rPr>
            <b/>
            <sz val="8"/>
            <rFont val="Tahoma"/>
            <family val="0"/>
          </rPr>
          <t>Renewal Strategy:</t>
        </r>
        <r>
          <rPr>
            <sz val="8"/>
            <rFont val="Tahoma"/>
            <family val="0"/>
          </rPr>
          <t xml:space="preserve">
1- Staus quo 
2 Increase Maintenance
3 Operate differently 
4 Repair only 
5 Refurbish or rehabilitate
6 Replace with similar asset 
7 Replace with improved asset
8 Reduce the cause of failure 
9 Use demand management 
10 Pay rebate to customers 
11 Reduce the level of service
12 Construct a new asset  
</t>
        </r>
      </text>
    </comment>
    <comment ref="S9" authorId="0">
      <text>
        <r>
          <rPr>
            <b/>
            <sz val="8"/>
            <rFont val="Tahoma"/>
            <family val="0"/>
          </rPr>
          <t>Future Maintenance Change (%):</t>
        </r>
        <r>
          <rPr>
            <sz val="8"/>
            <rFont val="Tahoma"/>
            <family val="0"/>
          </rPr>
          <t xml:space="preserve">
1 Status Quo 100%
2 Slightly higher 125%
3 Considerably higher 150%
4 Significantly Higher 200%
5 Reduce Slightly 75%
6 Reduce moderately 50%
7 Reduced significantly 25% 
</t>
        </r>
      </text>
    </comment>
    <comment ref="Q9" authorId="0">
      <text>
        <r>
          <rPr>
            <b/>
            <sz val="8"/>
            <rFont val="Tahoma"/>
            <family val="2"/>
          </rPr>
          <t>Consequence of Failure (CoF):</t>
        </r>
        <r>
          <rPr>
            <sz val="8"/>
            <rFont val="Tahoma"/>
            <family val="0"/>
          </rPr>
          <t xml:space="preserve">
CoF   Rating Description         % Affected            Level
1    Minor Component Failure        0-50%           Child Asset  
2    Major Component Failure       50-100%        Child Asset  
3    Major Asset                               0-50%         Asset
4    Major asset                              50-100%      Asset 
5    Multiple Asset Failure                 0-50%        Facility /Sub-System
6    Major Facilty Failure                 50-100%      Facility /Sub-System 
7    Minor Sanitory System Failure    20-40%     Total System
8    Medium System failure               40-60%      Total System
10  Intermediate System Failure      60-75%     Total System
15  Significant  system Failure          75-90%     Total System
20  Total  System Failure                90-100%     Total System
</t>
        </r>
      </text>
    </comment>
    <comment ref="T8" authorId="0">
      <text>
        <r>
          <rPr>
            <b/>
            <sz val="8"/>
            <rFont val="Tahoma"/>
            <family val="2"/>
          </rPr>
          <t>Residual Economic Life:</t>
        </r>
        <r>
          <rPr>
            <sz val="8"/>
            <rFont val="Tahoma"/>
            <family val="0"/>
          </rPr>
          <t xml:space="preserve">
Compare the key issues in relation to the asset component :. 
1 The BRE (Column N)
2 The change in maintenance costs (Column E)
3 The residual physical life ( column I) 
Now choose a residual economic life based on your best assessment .</t>
        </r>
      </text>
    </comment>
    <comment ref="V8" authorId="0">
      <text>
        <r>
          <rPr>
            <b/>
            <sz val="8"/>
            <rFont val="Tahoma"/>
            <family val="0"/>
          </rPr>
          <t>Cost of Renewal Option:</t>
        </r>
        <r>
          <rPr>
            <sz val="8"/>
            <rFont val="Tahoma"/>
            <family val="0"/>
          </rPr>
          <t xml:space="preserve">
For this column you need to use your best valued judgement …use the best information you can get including :
engineering estimators, manufacturers &amp; agents &amp; your knowledgeable staff &amp; construction contractors ( ask them for a price)    
</t>
        </r>
      </text>
    </comment>
    <comment ref="W8" authorId="0">
      <text>
        <r>
          <rPr>
            <b/>
            <sz val="8"/>
            <rFont val="Tahoma"/>
            <family val="0"/>
          </rPr>
          <t>Recommended Renewal Date:</t>
        </r>
        <r>
          <rPr>
            <sz val="8"/>
            <rFont val="Tahoma"/>
            <family val="0"/>
          </rPr>
          <t xml:space="preserve">
This is calculated by the spreadsheet, setting the year based on your 'residual economic life' (see Column T) </t>
        </r>
      </text>
    </comment>
    <comment ref="X8" authorId="0">
      <text>
        <r>
          <rPr>
            <b/>
            <sz val="8"/>
            <rFont val="Tahoma"/>
            <family val="0"/>
          </rPr>
          <t>GHD:</t>
        </r>
        <r>
          <rPr>
            <sz val="8"/>
            <rFont val="Tahoma"/>
            <family val="0"/>
          </rPr>
          <t xml:space="preserve">
Please record any comments here that backs up your decision re strategy and the date for same ..</t>
        </r>
      </text>
    </comment>
    <comment ref="R8" authorId="0">
      <text>
        <r>
          <rPr>
            <b/>
            <sz val="8"/>
            <rFont val="Tahoma"/>
            <family val="0"/>
          </rPr>
          <t>Business Risk Exposure (BRE):</t>
        </r>
        <r>
          <rPr>
            <sz val="8"/>
            <rFont val="Tahoma"/>
            <family val="0"/>
          </rPr>
          <t xml:space="preserve">
This column is calculated by the spreadsheet .. It multiplies the probability of failure (% of life consumed) by the consequence of failure you have determined for each component.</t>
        </r>
      </text>
    </comment>
    <comment ref="N8" authorId="0">
      <text>
        <r>
          <rPr>
            <b/>
            <sz val="8"/>
            <rFont val="Tahoma"/>
            <family val="0"/>
          </rPr>
          <t>% Asset Comsumed (Physical):</t>
        </r>
        <r>
          <rPr>
            <sz val="8"/>
            <rFont val="Tahoma"/>
            <family val="0"/>
          </rPr>
          <t xml:space="preserve">
This is calculated by the spreadsheet taking the effective life that you have identified for the individual components from a condition perspective.. (see next step documents for optimising your verification of these valued judgements ('delphi group')) ..</t>
        </r>
      </text>
    </comment>
    <comment ref="P8" authorId="0">
      <text>
        <r>
          <rPr>
            <b/>
            <sz val="8"/>
            <rFont val="Tahoma"/>
            <family val="0"/>
          </rPr>
          <t>Probability of Failure (PoF):</t>
        </r>
        <r>
          <rPr>
            <sz val="8"/>
            <rFont val="Tahoma"/>
            <family val="0"/>
          </rPr>
          <t xml:space="preserve">
This is calculted by the software. It is just the % effective life consumed (Column J) being used as a number equal to this divided by 10,, just to give a quick figure …This is then modified by the back up that we have for some assets &amp; components. </t>
        </r>
      </text>
    </comment>
    <comment ref="O8" authorId="0">
      <text>
        <r>
          <rPr>
            <b/>
            <sz val="8"/>
            <rFont val="Tahoma"/>
            <family val="2"/>
          </rPr>
          <t>Redundancy:</t>
        </r>
        <r>
          <rPr>
            <sz val="8"/>
            <rFont val="Tahoma"/>
            <family val="0"/>
          </rPr>
          <t xml:space="preserve">
Make allowance for the Level of Redundancy .Reduce PoF by:
50% Backup 50%
100% Backup 90%
200% Secondary Backup 98%
</t>
        </r>
      </text>
    </comment>
    <comment ref="M8" authorId="0">
      <text>
        <r>
          <rPr>
            <b/>
            <sz val="8"/>
            <rFont val="Tahoma"/>
            <family val="2"/>
          </rPr>
          <t>Residual Physical Life:</t>
        </r>
        <r>
          <rPr>
            <sz val="8"/>
            <rFont val="Tahoma"/>
            <family val="0"/>
          </rPr>
          <t xml:space="preserve">
This is done by following the chart below and shown on sheet B at the bottom of the spreadsheet.
This is for a guide only… 
We want your expert group to really try and judge the condition and the residual physical life. 
You need to do this realistically ..and HONESTLY. 
Try not to be pessimistic ..
Use the chart to understand the residual lives that we found to be correct after 15 years of doing this ..so use them to help justify the figures you adopt
Effective  Lives (Years)  Condition Rating / Residual Life
Asset Type       Average Effective Lives      1        2       3       4       5
Civil Structures                         75               75     60      45     30     15
Pressure Pipe work                   60               60     48      36     24     12
Sewers – Gravity Pipe work.   100              100    80      60    40      20
Mechanical                                 40               40     32      24    16        8
Electrical Motors  (large)            35               35     28      21    14       7
Other Electrical                          30               30     24      18    12       6
Controls                                     25               25     20      15    10       5
Building Assets                           60               60     48      36    24     12
</t>
        </r>
      </text>
    </comment>
    <comment ref="L8" authorId="0">
      <text>
        <r>
          <rPr>
            <b/>
            <sz val="8"/>
            <rFont val="Tahoma"/>
            <family val="2"/>
          </rPr>
          <t>Condition  Rating:</t>
        </r>
        <r>
          <rPr>
            <sz val="8"/>
            <rFont val="Tahoma"/>
            <family val="0"/>
          </rPr>
          <t xml:space="preserve">
Insert your best assessment of the current condition of your assets using the following Basic condition score :
Condition Assessment      
Condition Rating       Description Maintenance Level     Degree of Replacement
          0                                        NEW                                      Normal 0%
          1                    PERFECT/EXCELLENT CONDITION            Normal 0%
          2                          MINOR DEFECTS ONLY                        Minor 5%
          3                   BACKLOG MAINTENANCE REQUIRED   Significant 10-20%
          4                         REQUIRES MAJOR RENEWAL             Renew 20-40%
          5                        ASSET ALMOST UNSERVICEABLE          Replace &gt;50%
</t>
        </r>
      </text>
    </comment>
    <comment ref="I8" authorId="0">
      <text>
        <r>
          <rPr>
            <b/>
            <sz val="8"/>
            <rFont val="Tahoma"/>
            <family val="0"/>
          </rPr>
          <t>Estimated Effective Life:
(This is just a starting point)</t>
        </r>
        <r>
          <rPr>
            <sz val="8"/>
            <rFont val="Tahoma"/>
            <family val="0"/>
          </rPr>
          <t xml:space="preserve">
Effective  Lives (Years) 
Asset Type Average         Effective Lives
Civil Structures                           75
Pressure Pipe work                     60
Sewers – Gravity Pipe work.     100
Mechanical                                  40
Electrical Motors  (large)             35
Other Electrical                           30
Controls                                      25
Building Assets                            60
</t>
        </r>
      </text>
    </comment>
    <comment ref="F8" authorId="0">
      <text>
        <r>
          <rPr>
            <b/>
            <sz val="8"/>
            <rFont val="Tahoma"/>
            <family val="2"/>
          </rPr>
          <t>Installed Date:</t>
        </r>
        <r>
          <rPr>
            <sz val="8"/>
            <rFont val="Tahoma"/>
            <family val="0"/>
          </rPr>
          <t xml:space="preserve">
Set the date you believe  the asset was first put into service. Don't b e too concerned about this as it doesn't matter a lot. Eventually .. It is just used to get us started  </t>
        </r>
      </text>
    </comment>
    <comment ref="G8" authorId="1">
      <text>
        <r>
          <rPr>
            <b/>
            <sz val="8"/>
            <rFont val="Tahoma"/>
            <family val="2"/>
          </rPr>
          <t>Asset Classes:</t>
        </r>
        <r>
          <rPr>
            <sz val="8"/>
            <rFont val="Tahoma"/>
            <family val="0"/>
          </rPr>
          <t xml:space="preserve">
1 Civil
2 Pressure Pipework
3 Sewers
4 Pumps
5 Valves
6 Motors
7 Electrical
8 Controls
9 Building Assets
10 Land
</t>
        </r>
      </text>
    </comment>
    <comment ref="H8" authorId="1">
      <text>
        <r>
          <rPr>
            <b/>
            <sz val="8"/>
            <rFont val="Tahoma"/>
            <family val="0"/>
          </rPr>
          <t xml:space="preserve">Original Cost:
</t>
        </r>
        <r>
          <rPr>
            <sz val="8"/>
            <rFont val="Tahoma"/>
            <family val="2"/>
          </rPr>
          <t>In this case, these costs were estimated using current renewal/replacement costs deflated back to year of acquisition using a construction CPI.</t>
        </r>
        <r>
          <rPr>
            <sz val="8"/>
            <rFont val="Tahoma"/>
            <family val="0"/>
          </rPr>
          <t xml:space="preserve">
</t>
        </r>
      </text>
    </comment>
    <comment ref="J8" authorId="1">
      <text>
        <r>
          <rPr>
            <b/>
            <sz val="8"/>
            <rFont val="Tahoma"/>
            <family val="0"/>
          </rPr>
          <t xml:space="preserve">Annual Depreciation:
</t>
        </r>
        <r>
          <rPr>
            <sz val="8"/>
            <rFont val="Tahoma"/>
            <family val="2"/>
          </rPr>
          <t>Straight-line depreciation is used here. More accurate "exponential" curves should be considered.</t>
        </r>
      </text>
    </comment>
    <comment ref="K8" authorId="1">
      <text>
        <r>
          <rPr>
            <b/>
            <sz val="8"/>
            <rFont val="Tahoma"/>
            <family val="0"/>
          </rPr>
          <t xml:space="preserve">Accumulated Depreciaition:
</t>
        </r>
        <r>
          <rPr>
            <sz val="8"/>
            <rFont val="Tahoma"/>
            <family val="2"/>
          </rPr>
          <t>The sum of each year's depreciation expense since installation of the asset - "what we have expensed to date"</t>
        </r>
        <r>
          <rPr>
            <sz val="8"/>
            <rFont val="Tahoma"/>
            <family val="0"/>
          </rPr>
          <t xml:space="preserve">
</t>
        </r>
      </text>
    </comment>
  </commentList>
</comments>
</file>

<file path=xl/sharedStrings.xml><?xml version="1.0" encoding="utf-8"?>
<sst xmlns="http://schemas.openxmlformats.org/spreadsheetml/2006/main" count="230" uniqueCount="185">
  <si>
    <t>Asset Hierarchy</t>
  </si>
  <si>
    <t>Level 1</t>
  </si>
  <si>
    <t>Level 2</t>
  </si>
  <si>
    <t>Level 3</t>
  </si>
  <si>
    <t>Level 4</t>
  </si>
  <si>
    <t>Level 5</t>
  </si>
  <si>
    <t>Years</t>
  </si>
  <si>
    <t>Condition Rating</t>
  </si>
  <si>
    <t>Residual Physical Life</t>
  </si>
  <si>
    <t>1 to 5</t>
  </si>
  <si>
    <t>%</t>
  </si>
  <si>
    <t>Probability of Failure</t>
  </si>
  <si>
    <t>Consequence of Failure</t>
  </si>
  <si>
    <t>BRE Rating</t>
  </si>
  <si>
    <t>Renewal Strategy</t>
  </si>
  <si>
    <t>Cost of Renewal Option</t>
  </si>
  <si>
    <t>Comments</t>
  </si>
  <si>
    <t>Sheet B</t>
  </si>
  <si>
    <t>Sheet A</t>
  </si>
  <si>
    <t>PERFECT/EXCELLENT CONDITION</t>
  </si>
  <si>
    <t>MINOR DEFECTS ONLY</t>
  </si>
  <si>
    <t>BACKLOG MAINTENANCE REQUIRED</t>
  </si>
  <si>
    <t>REQUIRES MAJOR RENEWAL</t>
  </si>
  <si>
    <t>ASSET ALMOST UNSERVICEABLE</t>
  </si>
  <si>
    <t>Degree of Replacement</t>
  </si>
  <si>
    <t>10-20%</t>
  </si>
  <si>
    <t>20-40%</t>
  </si>
  <si>
    <t>&gt;50%</t>
  </si>
  <si>
    <t>Description</t>
  </si>
  <si>
    <t>Rating</t>
  </si>
  <si>
    <t>Normal</t>
  </si>
  <si>
    <t>Minor</t>
  </si>
  <si>
    <t>Significant</t>
  </si>
  <si>
    <t>Replace</t>
  </si>
  <si>
    <t>Renew</t>
  </si>
  <si>
    <t>Asset Type</t>
  </si>
  <si>
    <t>Civil</t>
  </si>
  <si>
    <t>Pressure Pipework</t>
  </si>
  <si>
    <t>Sewers</t>
  </si>
  <si>
    <t>Pumps</t>
  </si>
  <si>
    <t>Motors</t>
  </si>
  <si>
    <t>Electrical</t>
  </si>
  <si>
    <t>Controls</t>
  </si>
  <si>
    <t>Building Assets</t>
  </si>
  <si>
    <t>Condition Assessment</t>
  </si>
  <si>
    <t>Minor Component Failure</t>
  </si>
  <si>
    <t>Major Component Failure</t>
  </si>
  <si>
    <t>Major Asset</t>
  </si>
  <si>
    <t>Multiple Asset Failure</t>
  </si>
  <si>
    <t>Major Facilty Failure</t>
  </si>
  <si>
    <t>Minor Sanitory System Failure</t>
  </si>
  <si>
    <t>Medium</t>
  </si>
  <si>
    <t>Intermediate</t>
  </si>
  <si>
    <t>Total</t>
  </si>
  <si>
    <t>0-25%</t>
  </si>
  <si>
    <t>25-50%</t>
  </si>
  <si>
    <t>50-100%</t>
  </si>
  <si>
    <t>40-60%</t>
  </si>
  <si>
    <t>60-80%</t>
  </si>
  <si>
    <t>80-90%</t>
  </si>
  <si>
    <t>90-100%</t>
  </si>
  <si>
    <t>CoF Rating</t>
  </si>
  <si>
    <t>% Affected</t>
  </si>
  <si>
    <t>Level</t>
  </si>
  <si>
    <t>Asset</t>
  </si>
  <si>
    <t>Total System</t>
  </si>
  <si>
    <t>% of Effective Life Consumed</t>
  </si>
  <si>
    <t>Level of Redundancy</t>
  </si>
  <si>
    <t>100% Backup</t>
  </si>
  <si>
    <t>200% Secondary Backup</t>
  </si>
  <si>
    <t>Reduce PoF by:</t>
  </si>
  <si>
    <t>Impact on Future Maintenance Costs</t>
  </si>
  <si>
    <t>Status Quo</t>
  </si>
  <si>
    <t>Higher</t>
  </si>
  <si>
    <t>Considerably Higher</t>
  </si>
  <si>
    <t>Significantly Higher</t>
  </si>
  <si>
    <t>Reduced Slightly</t>
  </si>
  <si>
    <t>Reduced Significantly</t>
  </si>
  <si>
    <t>Impact</t>
  </si>
  <si>
    <t>Renewal Strategies</t>
  </si>
  <si>
    <t>Option</t>
  </si>
  <si>
    <t>Type</t>
  </si>
  <si>
    <t>Continue with Status Quo</t>
  </si>
  <si>
    <t>Increase Maintenance</t>
  </si>
  <si>
    <t>Operated Differently</t>
  </si>
  <si>
    <t>Repair</t>
  </si>
  <si>
    <t>Replace Asset with Similar</t>
  </si>
  <si>
    <t>Replace with Improved Asset</t>
  </si>
  <si>
    <t>Complete Cause Reduction (stop the failure)</t>
  </si>
  <si>
    <t>Non-Capital</t>
  </si>
  <si>
    <t>Capital</t>
  </si>
  <si>
    <t>Non-Asset</t>
  </si>
  <si>
    <t>Use Demand Management</t>
  </si>
  <si>
    <t>Pay rebate to effected customers</t>
  </si>
  <si>
    <t>Reduce Levels of Service</t>
  </si>
  <si>
    <t>Calculated</t>
  </si>
  <si>
    <t>1 to 10</t>
  </si>
  <si>
    <t>Future Maintenance % Change</t>
  </si>
  <si>
    <t>Sheet D</t>
  </si>
  <si>
    <t>$</t>
  </si>
  <si>
    <t>Sheet E</t>
  </si>
  <si>
    <t>Residual Economic Life</t>
  </si>
  <si>
    <t>Year</t>
  </si>
  <si>
    <t>Estimated Effective Life</t>
  </si>
  <si>
    <t>Effective  Lives (Years)</t>
  </si>
  <si>
    <t>Effective Lives</t>
  </si>
  <si>
    <t>NEW</t>
  </si>
  <si>
    <t>Name</t>
  </si>
  <si>
    <t>% Asset Consumed (Physical)</t>
  </si>
  <si>
    <t>Justify the renewal choice</t>
  </si>
  <si>
    <t>Complete Significant Overhaul</t>
  </si>
  <si>
    <t>Use your</t>
  </si>
  <si>
    <t>judgement</t>
  </si>
  <si>
    <t>Sheet C</t>
  </si>
  <si>
    <t>Sheet F</t>
  </si>
  <si>
    <t>50% Backup</t>
  </si>
  <si>
    <t>Installed Date</t>
  </si>
  <si>
    <t>Maintenance Level</t>
  </si>
  <si>
    <t>Condition Rating / Residual Life</t>
  </si>
  <si>
    <t xml:space="preserve">PoF Rating </t>
  </si>
  <si>
    <t>Sanitation System</t>
  </si>
  <si>
    <t>Treatment Plants</t>
  </si>
  <si>
    <t>Disposal System</t>
  </si>
  <si>
    <t xml:space="preserve">Collection Systems </t>
  </si>
  <si>
    <t xml:space="preserve">Sewer Mains </t>
  </si>
  <si>
    <t xml:space="preserve">Pump Station </t>
  </si>
  <si>
    <t xml:space="preserve">Incoming Sewer </t>
  </si>
  <si>
    <t xml:space="preserve">Pipes </t>
  </si>
  <si>
    <t xml:space="preserve">Manhole </t>
  </si>
  <si>
    <t xml:space="preserve">Incoming Power </t>
  </si>
  <si>
    <t xml:space="preserve">Pole &amp; Transformer </t>
  </si>
  <si>
    <t xml:space="preserve">Connection </t>
  </si>
  <si>
    <t xml:space="preserve">Control system </t>
  </si>
  <si>
    <t xml:space="preserve">Incoming Telephone </t>
  </si>
  <si>
    <t xml:space="preserve">PLC </t>
  </si>
  <si>
    <t xml:space="preserve">Manual controls </t>
  </si>
  <si>
    <t xml:space="preserve">Connections </t>
  </si>
  <si>
    <t xml:space="preserve">Land &amp; Improvemnts. </t>
  </si>
  <si>
    <t xml:space="preserve">Land </t>
  </si>
  <si>
    <t xml:space="preserve">Access Road </t>
  </si>
  <si>
    <t xml:space="preserve">Landscaping </t>
  </si>
  <si>
    <t xml:space="preserve">Security fence </t>
  </si>
  <si>
    <t xml:space="preserve">Dry well </t>
  </si>
  <si>
    <t xml:space="preserve">Wet Well </t>
  </si>
  <si>
    <t xml:space="preserve">Pumps </t>
  </si>
  <si>
    <t xml:space="preserve">Shaped floor </t>
  </si>
  <si>
    <t xml:space="preserve">Motors </t>
  </si>
  <si>
    <t xml:space="preserve">Drive shafts </t>
  </si>
  <si>
    <t xml:space="preserve">Landings and Stairs </t>
  </si>
  <si>
    <t xml:space="preserve">Sump pump </t>
  </si>
  <si>
    <t xml:space="preserve">Electrics </t>
  </si>
  <si>
    <t xml:space="preserve">Meters &amp; Fuses </t>
  </si>
  <si>
    <t xml:space="preserve">Switchboard </t>
  </si>
  <si>
    <t xml:space="preserve">Pump Starters </t>
  </si>
  <si>
    <t>Emergency connect.</t>
  </si>
  <si>
    <t xml:space="preserve">Sub Structure  </t>
  </si>
  <si>
    <t xml:space="preserve">Force Main </t>
  </si>
  <si>
    <t>Valves(check&amp; gate)</t>
  </si>
  <si>
    <t xml:space="preserve">Superstructure </t>
  </si>
  <si>
    <t xml:space="preserve">Walls </t>
  </si>
  <si>
    <t>Alarms / General L&amp; P.</t>
  </si>
  <si>
    <t xml:space="preserve">Roof </t>
  </si>
  <si>
    <t xml:space="preserve">Services </t>
  </si>
  <si>
    <t xml:space="preserve">Roller door </t>
  </si>
  <si>
    <t>Gantry Crane</t>
  </si>
  <si>
    <t>Facility / Sub-System</t>
  </si>
  <si>
    <t>Facility</t>
  </si>
  <si>
    <t xml:space="preserve">Influent Gate Valve  </t>
  </si>
  <si>
    <t xml:space="preserve">Upper Floor </t>
  </si>
  <si>
    <t>Asset Class</t>
  </si>
  <si>
    <t>Class</t>
  </si>
  <si>
    <t>Valves</t>
  </si>
  <si>
    <t>Land</t>
  </si>
  <si>
    <t>Recommended Renewal Date</t>
  </si>
  <si>
    <t>Original Cost</t>
  </si>
  <si>
    <t>Accum Dep</t>
  </si>
  <si>
    <t>Annual Dep</t>
  </si>
  <si>
    <t xml:space="preserve">Cassion Outer </t>
  </si>
  <si>
    <t>Install new asset</t>
  </si>
  <si>
    <t>Don't Forget Redundancy!</t>
  </si>
  <si>
    <t>Parsons-GHD USEPA Asset Management Workshops 2003</t>
  </si>
  <si>
    <t>This workbook is copyrighted by Parsons/GHD. It is intended for the use of and licensed for use by utility staff and public officials. Feel free to modify it to fit your organization, but please assure proper citation.</t>
  </si>
  <si>
    <t>Backup Reduction (Redundancy)</t>
  </si>
  <si>
    <t>Act or Est</t>
  </si>
  <si>
    <t xml:space="preserv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</si>
</sst>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s>
  <fonts count="14">
    <font>
      <sz val="10"/>
      <name val="Arial"/>
      <family val="0"/>
    </font>
    <font>
      <b/>
      <sz val="10"/>
      <name val="Arial"/>
      <family val="2"/>
    </font>
    <font>
      <b/>
      <i/>
      <sz val="12"/>
      <name val="Arial"/>
      <family val="2"/>
    </font>
    <font>
      <sz val="9.5"/>
      <name val="Arial"/>
      <family val="0"/>
    </font>
    <font>
      <b/>
      <sz val="11.25"/>
      <name val="Arial"/>
      <family val="0"/>
    </font>
    <font>
      <b/>
      <sz val="9.5"/>
      <name val="Arial"/>
      <family val="0"/>
    </font>
    <font>
      <b/>
      <i/>
      <sz val="16"/>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9"/>
      <name val="Arial"/>
      <family val="2"/>
    </font>
    <font>
      <b/>
      <sz val="10"/>
      <color indexed="9"/>
      <name val="Arial"/>
      <family val="2"/>
    </font>
    <font>
      <b/>
      <sz val="8"/>
      <name val="Arial"/>
      <family val="2"/>
    </font>
  </fonts>
  <fills count="11">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52"/>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61"/>
        <bgColor indexed="64"/>
      </patternFill>
    </fill>
  </fills>
  <borders count="63">
    <border>
      <left/>
      <right/>
      <top/>
      <bottom/>
      <diagonal/>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style="thin"/>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medium"/>
    </border>
    <border>
      <left style="thin">
        <color indexed="22"/>
      </left>
      <right style="thin">
        <color indexed="22"/>
      </right>
      <top>
        <color indexed="63"/>
      </top>
      <bottom style="mediu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style="medium"/>
    </border>
    <border>
      <left>
        <color indexed="63"/>
      </left>
      <right>
        <color indexed="63"/>
      </right>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horizontal="center"/>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0" fillId="0" borderId="3" xfId="0" applyBorder="1" applyAlignment="1">
      <alignment horizontal="left"/>
    </xf>
    <xf numFmtId="0" fontId="0" fillId="0" borderId="11" xfId="0" applyBorder="1" applyAlignment="1">
      <alignment horizontal="left"/>
    </xf>
    <xf numFmtId="0" fontId="0" fillId="0" borderId="9" xfId="0" applyBorder="1" applyAlignment="1">
      <alignment wrapText="1"/>
    </xf>
    <xf numFmtId="0" fontId="0" fillId="0" borderId="10" xfId="0" applyBorder="1" applyAlignment="1">
      <alignment wrapText="1"/>
    </xf>
    <xf numFmtId="9" fontId="0" fillId="0" borderId="9"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2"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6"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9" fontId="0" fillId="0" borderId="10" xfId="0" applyNumberFormat="1" applyBorder="1" applyAlignment="1">
      <alignment horizontal="center"/>
    </xf>
    <xf numFmtId="9" fontId="0" fillId="0" borderId="17" xfId="0" applyNumberFormat="1" applyBorder="1" applyAlignment="1">
      <alignment horizontal="center"/>
    </xf>
    <xf numFmtId="9" fontId="0" fillId="0" borderId="6" xfId="0" applyNumberFormat="1" applyBorder="1" applyAlignment="1">
      <alignment horizontal="center"/>
    </xf>
    <xf numFmtId="9" fontId="0" fillId="0" borderId="20" xfId="0" applyNumberFormat="1" applyBorder="1" applyAlignment="1">
      <alignment horizontal="center"/>
    </xf>
    <xf numFmtId="0" fontId="0" fillId="0" borderId="17" xfId="0" applyBorder="1" applyAlignment="1">
      <alignment horizontal="center"/>
    </xf>
    <xf numFmtId="9" fontId="0" fillId="0" borderId="8" xfId="21" applyBorder="1" applyAlignment="1">
      <alignment horizontal="center"/>
    </xf>
    <xf numFmtId="9" fontId="0" fillId="0" borderId="9" xfId="21" applyBorder="1" applyAlignment="1">
      <alignment horizontal="center"/>
    </xf>
    <xf numFmtId="9" fontId="0" fillId="0" borderId="10" xfId="21" applyBorder="1" applyAlignment="1">
      <alignment horizontal="center"/>
    </xf>
    <xf numFmtId="0" fontId="1" fillId="0" borderId="8" xfId="0" applyFont="1" applyBorder="1" applyAlignment="1">
      <alignment horizontal="center" vertical="center"/>
    </xf>
    <xf numFmtId="0" fontId="1" fillId="0" borderId="12" xfId="0" applyFont="1" applyBorder="1" applyAlignment="1">
      <alignment horizontal="left"/>
    </xf>
    <xf numFmtId="0" fontId="1" fillId="0" borderId="0" xfId="0" applyFont="1" applyBorder="1" applyAlignment="1">
      <alignment horizontal="center"/>
    </xf>
    <xf numFmtId="0" fontId="1" fillId="0" borderId="4" xfId="0" applyFont="1" applyBorder="1" applyAlignment="1">
      <alignment horizontal="center"/>
    </xf>
    <xf numFmtId="0" fontId="0" fillId="0" borderId="3" xfId="0" applyFont="1" applyBorder="1" applyAlignment="1">
      <alignment horizontal="left"/>
    </xf>
    <xf numFmtId="0" fontId="0" fillId="0" borderId="9" xfId="0" applyFont="1" applyBorder="1" applyAlignment="1">
      <alignment/>
    </xf>
    <xf numFmtId="9" fontId="0" fillId="0" borderId="9" xfId="0" applyNumberFormat="1" applyFont="1" applyBorder="1" applyAlignment="1">
      <alignment horizontal="center"/>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24" xfId="0" applyFill="1" applyBorder="1" applyAlignment="1" applyProtection="1">
      <alignment horizontal="center"/>
      <protection locked="0"/>
    </xf>
    <xf numFmtId="9" fontId="0" fillId="2" borderId="25" xfId="21" applyFill="1" applyBorder="1" applyAlignment="1" applyProtection="1">
      <alignment horizontal="center"/>
      <protection locked="0"/>
    </xf>
    <xf numFmtId="0" fontId="0" fillId="2" borderId="26" xfId="0" applyFill="1" applyBorder="1" applyAlignment="1" applyProtection="1">
      <alignment horizontal="center"/>
      <protection locked="0"/>
    </xf>
    <xf numFmtId="173" fontId="0" fillId="2" borderId="26" xfId="17" applyNumberFormat="1" applyFill="1" applyBorder="1" applyAlignment="1" applyProtection="1">
      <alignment horizontal="center"/>
      <protection locked="0"/>
    </xf>
    <xf numFmtId="9" fontId="0" fillId="2" borderId="27" xfId="21" applyFill="1" applyBorder="1" applyAlignment="1" applyProtection="1">
      <alignment horizontal="center"/>
      <protection locked="0"/>
    </xf>
    <xf numFmtId="0" fontId="0" fillId="2" borderId="28" xfId="0" applyFill="1" applyBorder="1" applyAlignment="1" applyProtection="1">
      <alignment horizontal="center"/>
      <protection locked="0"/>
    </xf>
    <xf numFmtId="173" fontId="0" fillId="2" borderId="28" xfId="17" applyNumberFormat="1" applyFill="1" applyBorder="1" applyAlignment="1" applyProtection="1">
      <alignment horizontal="center"/>
      <protection locked="0"/>
    </xf>
    <xf numFmtId="9" fontId="0" fillId="2" borderId="29" xfId="21" applyFill="1" applyBorder="1" applyAlignment="1" applyProtection="1">
      <alignment horizontal="center"/>
      <protection locked="0"/>
    </xf>
    <xf numFmtId="0" fontId="0" fillId="2" borderId="30" xfId="0" applyFill="1" applyBorder="1" applyAlignment="1" applyProtection="1">
      <alignment horizontal="center"/>
      <protection locked="0"/>
    </xf>
    <xf numFmtId="173" fontId="0" fillId="2" borderId="30" xfId="17" applyNumberFormat="1" applyFill="1" applyBorder="1" applyAlignment="1" applyProtection="1">
      <alignment horizontal="center"/>
      <protection locked="0"/>
    </xf>
    <xf numFmtId="0" fontId="0" fillId="2" borderId="31"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0" fillId="2" borderId="32" xfId="0" applyFill="1" applyBorder="1" applyAlignment="1" applyProtection="1">
      <alignment horizontal="left"/>
      <protection locked="0"/>
    </xf>
    <xf numFmtId="0" fontId="0" fillId="2" borderId="33" xfId="0"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34" xfId="0" applyFill="1" applyBorder="1" applyAlignment="1" applyProtection="1">
      <alignment horizontal="left"/>
      <protection locked="0"/>
    </xf>
    <xf numFmtId="0" fontId="0" fillId="2" borderId="35"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0" fillId="2" borderId="36" xfId="0" applyFill="1" applyBorder="1" applyAlignment="1" applyProtection="1">
      <alignment horizontal="left"/>
      <protection locked="0"/>
    </xf>
    <xf numFmtId="9" fontId="0" fillId="2" borderId="37" xfId="21" applyFill="1" applyBorder="1" applyAlignment="1" applyProtection="1">
      <alignment horizontal="center"/>
      <protection locked="0"/>
    </xf>
    <xf numFmtId="9" fontId="0" fillId="2" borderId="38" xfId="21" applyFill="1" applyBorder="1" applyAlignment="1" applyProtection="1">
      <alignment horizontal="center"/>
      <protection locked="0"/>
    </xf>
    <xf numFmtId="9" fontId="0" fillId="2" borderId="39" xfId="21"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1" fillId="0" borderId="3" xfId="0" applyFont="1" applyBorder="1" applyAlignment="1">
      <alignment horizontal="center"/>
    </xf>
    <xf numFmtId="0" fontId="1" fillId="0" borderId="11" xfId="0" applyFont="1" applyBorder="1" applyAlignment="1">
      <alignment horizontal="center"/>
    </xf>
    <xf numFmtId="9" fontId="0" fillId="0" borderId="8" xfId="0" applyNumberFormat="1" applyFont="1" applyBorder="1" applyAlignment="1">
      <alignment horizontal="center"/>
    </xf>
    <xf numFmtId="0" fontId="0" fillId="0" borderId="40" xfId="0" applyBorder="1" applyAlignment="1">
      <alignment horizontal="center"/>
    </xf>
    <xf numFmtId="0" fontId="0" fillId="0" borderId="8" xfId="0" applyBorder="1" applyAlignment="1">
      <alignment horizontal="center"/>
    </xf>
    <xf numFmtId="173" fontId="0" fillId="2" borderId="28" xfId="17" applyNumberFormat="1" applyFont="1" applyFill="1" applyBorder="1" applyAlignment="1" applyProtection="1">
      <alignment horizontal="center"/>
      <protection locked="0"/>
    </xf>
    <xf numFmtId="1" fontId="0" fillId="2" borderId="25" xfId="0" applyNumberFormat="1" applyFill="1" applyBorder="1" applyAlignment="1" applyProtection="1">
      <alignment horizontal="center"/>
      <protection locked="0"/>
    </xf>
    <xf numFmtId="1" fontId="0" fillId="2" borderId="27" xfId="0" applyNumberFormat="1" applyFill="1" applyBorder="1" applyAlignment="1" applyProtection="1">
      <alignment horizontal="center"/>
      <protection locked="0"/>
    </xf>
    <xf numFmtId="1" fontId="0" fillId="2" borderId="29" xfId="0" applyNumberFormat="1" applyFill="1" applyBorder="1" applyAlignment="1" applyProtection="1">
      <alignment horizontal="center"/>
      <protection locked="0"/>
    </xf>
    <xf numFmtId="0" fontId="0" fillId="2" borderId="41" xfId="0" applyFill="1" applyBorder="1" applyAlignment="1">
      <alignment horizontal="center"/>
    </xf>
    <xf numFmtId="0" fontId="0" fillId="2" borderId="12" xfId="0" applyFill="1" applyBorder="1" applyAlignment="1">
      <alignment horizontal="center"/>
    </xf>
    <xf numFmtId="0" fontId="0" fillId="2" borderId="42" xfId="0" applyFill="1" applyBorder="1" applyAlignment="1">
      <alignment horizontal="center"/>
    </xf>
    <xf numFmtId="0" fontId="0" fillId="2" borderId="43" xfId="0" applyFill="1" applyBorder="1" applyAlignment="1">
      <alignment horizontal="center"/>
    </xf>
    <xf numFmtId="1" fontId="0" fillId="2" borderId="37" xfId="0" applyNumberFormat="1" applyFill="1" applyBorder="1" applyAlignment="1" applyProtection="1">
      <alignment horizontal="center"/>
      <protection locked="0"/>
    </xf>
    <xf numFmtId="1" fontId="0" fillId="2" borderId="38" xfId="0" applyNumberFormat="1" applyFill="1" applyBorder="1" applyAlignment="1" applyProtection="1">
      <alignment horizontal="center"/>
      <protection locked="0"/>
    </xf>
    <xf numFmtId="1" fontId="0" fillId="2" borderId="39" xfId="0" applyNumberFormat="1" applyFill="1" applyBorder="1" applyAlignment="1" applyProtection="1">
      <alignment horizontal="center"/>
      <protection locked="0"/>
    </xf>
    <xf numFmtId="0" fontId="0" fillId="0" borderId="10" xfId="0" applyFill="1" applyBorder="1" applyAlignment="1">
      <alignment horizontal="center"/>
    </xf>
    <xf numFmtId="0" fontId="0" fillId="0" borderId="11" xfId="0" applyFill="1" applyBorder="1" applyAlignment="1">
      <alignment horizontal="center"/>
    </xf>
    <xf numFmtId="0" fontId="1" fillId="0" borderId="10" xfId="0" applyFont="1" applyFill="1" applyBorder="1" applyAlignment="1">
      <alignment/>
    </xf>
    <xf numFmtId="0" fontId="1" fillId="0" borderId="1" xfId="0" applyFont="1" applyBorder="1" applyAlignment="1">
      <alignment horizontal="center"/>
    </xf>
    <xf numFmtId="173" fontId="0" fillId="2" borderId="37" xfId="17" applyNumberFormat="1" applyFill="1" applyBorder="1" applyAlignment="1" applyProtection="1">
      <alignment horizontal="center"/>
      <protection locked="0"/>
    </xf>
    <xf numFmtId="173" fontId="0" fillId="2" borderId="38" xfId="17" applyNumberFormat="1"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8" xfId="0" applyFill="1" applyBorder="1" applyAlignment="1" applyProtection="1">
      <alignment horizontal="center"/>
      <protection locked="0"/>
    </xf>
    <xf numFmtId="173" fontId="0" fillId="0" borderId="28" xfId="0" applyNumberFormat="1" applyFill="1" applyBorder="1" applyAlignment="1" applyProtection="1">
      <alignment horizontal="center"/>
      <protection locked="0"/>
    </xf>
    <xf numFmtId="173" fontId="0" fillId="0" borderId="26" xfId="17" applyNumberFormat="1" applyFill="1" applyBorder="1" applyAlignment="1" applyProtection="1">
      <alignment horizontal="center"/>
      <protection locked="0"/>
    </xf>
    <xf numFmtId="173" fontId="0" fillId="0" borderId="28" xfId="17" applyNumberFormat="1" applyFill="1" applyBorder="1" applyAlignment="1" applyProtection="1">
      <alignment horizontal="center"/>
      <protection locked="0"/>
    </xf>
    <xf numFmtId="173" fontId="0" fillId="0" borderId="44" xfId="17" applyNumberFormat="1" applyFill="1" applyBorder="1" applyAlignment="1" applyProtection="1">
      <alignment horizontal="center"/>
      <protection locked="0"/>
    </xf>
    <xf numFmtId="173" fontId="0" fillId="0" borderId="44" xfId="0" applyNumberFormat="1" applyFill="1" applyBorder="1" applyAlignment="1" applyProtection="1">
      <alignment horizontal="center"/>
      <protection locked="0"/>
    </xf>
    <xf numFmtId="173" fontId="0" fillId="2" borderId="45" xfId="17" applyNumberFormat="1" applyFill="1" applyBorder="1" applyAlignment="1" applyProtection="1">
      <alignment horizontal="center"/>
      <protection locked="0"/>
    </xf>
    <xf numFmtId="0" fontId="1" fillId="0" borderId="10" xfId="0" applyFont="1" applyFill="1" applyBorder="1" applyAlignment="1">
      <alignment horizontal="center"/>
    </xf>
    <xf numFmtId="0" fontId="0" fillId="0" borderId="19" xfId="0" applyFill="1" applyBorder="1" applyAlignment="1">
      <alignment/>
    </xf>
    <xf numFmtId="0" fontId="0" fillId="0" borderId="20" xfId="0" applyFill="1" applyBorder="1" applyAlignment="1">
      <alignment horizontal="center"/>
    </xf>
    <xf numFmtId="0" fontId="0" fillId="0" borderId="0" xfId="0" applyAlignment="1" applyProtection="1">
      <alignment/>
      <protection locked="0"/>
    </xf>
    <xf numFmtId="1" fontId="0" fillId="0" borderId="0" xfId="0" applyNumberFormat="1" applyAlignment="1" applyProtection="1">
      <alignment/>
      <protection locked="0"/>
    </xf>
    <xf numFmtId="173" fontId="0" fillId="0" borderId="0" xfId="17" applyNumberFormat="1" applyAlignment="1" applyProtection="1">
      <alignment/>
      <protection locked="0"/>
    </xf>
    <xf numFmtId="173" fontId="0" fillId="0" borderId="0" xfId="17" applyNumberFormat="1" applyFill="1" applyAlignment="1" applyProtection="1">
      <alignment/>
      <protection locked="0"/>
    </xf>
    <xf numFmtId="0" fontId="0" fillId="0" borderId="0" xfId="0" applyFill="1" applyAlignment="1" applyProtection="1">
      <alignment/>
      <protection locked="0"/>
    </xf>
    <xf numFmtId="0" fontId="0" fillId="0" borderId="46" xfId="0" applyBorder="1" applyAlignment="1" applyProtection="1">
      <alignment/>
      <protection locked="0"/>
    </xf>
    <xf numFmtId="0" fontId="0" fillId="3" borderId="47" xfId="0" applyFill="1" applyBorder="1" applyAlignment="1" applyProtection="1">
      <alignment/>
      <protection locked="0"/>
    </xf>
    <xf numFmtId="0" fontId="6" fillId="0" borderId="0" xfId="0" applyFont="1" applyAlignment="1" applyProtection="1">
      <alignment/>
      <protection locked="0"/>
    </xf>
    <xf numFmtId="0" fontId="0" fillId="3" borderId="48" xfId="0" applyFill="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Continuous" wrapText="1"/>
      <protection locked="0"/>
    </xf>
    <xf numFmtId="0" fontId="0" fillId="3" borderId="49" xfId="0" applyFill="1" applyBorder="1" applyAlignment="1" applyProtection="1">
      <alignment/>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0" fontId="0" fillId="3" borderId="52" xfId="0" applyFill="1" applyBorder="1" applyAlignment="1" applyProtection="1">
      <alignment/>
      <protection locked="0"/>
    </xf>
    <xf numFmtId="0" fontId="1" fillId="0" borderId="43" xfId="0" applyFont="1" applyBorder="1" applyAlignment="1" applyProtection="1">
      <alignment horizontal="center" vertical="center" wrapText="1"/>
      <protection locked="0"/>
    </xf>
    <xf numFmtId="0" fontId="0" fillId="0" borderId="0" xfId="0" applyAlignment="1" applyProtection="1">
      <alignment horizontal="center"/>
      <protection locked="0"/>
    </xf>
    <xf numFmtId="1" fontId="0" fillId="0" borderId="18" xfId="0" applyNumberFormat="1" applyBorder="1" applyAlignment="1" applyProtection="1">
      <alignment horizontal="center"/>
      <protection locked="0"/>
    </xf>
    <xf numFmtId="1" fontId="0" fillId="0" borderId="53" xfId="0" applyNumberFormat="1" applyBorder="1" applyAlignment="1" applyProtection="1">
      <alignment horizontal="center"/>
      <protection locked="0"/>
    </xf>
    <xf numFmtId="0" fontId="0" fillId="0" borderId="5" xfId="0" applyBorder="1" applyAlignment="1" applyProtection="1">
      <alignment horizontal="center"/>
      <protection locked="0"/>
    </xf>
    <xf numFmtId="173" fontId="0" fillId="0" borderId="5" xfId="17" applyNumberFormat="1"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3" borderId="0" xfId="0" applyFill="1" applyAlignment="1" applyProtection="1">
      <alignment horizontal="center"/>
      <protection locked="0"/>
    </xf>
    <xf numFmtId="0" fontId="0" fillId="0" borderId="18"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26" xfId="0" applyFill="1" applyBorder="1" applyAlignment="1" applyProtection="1">
      <alignment horizontal="center"/>
      <protection locked="0"/>
    </xf>
    <xf numFmtId="9" fontId="0" fillId="0" borderId="25" xfId="21" applyBorder="1" applyAlignment="1" applyProtection="1">
      <alignment horizontal="center"/>
      <protection locked="0"/>
    </xf>
    <xf numFmtId="0" fontId="0" fillId="0" borderId="54" xfId="0" applyBorder="1" applyAlignment="1" applyProtection="1">
      <alignment horizontal="center"/>
      <protection locked="0"/>
    </xf>
    <xf numFmtId="0" fontId="0" fillId="0" borderId="54" xfId="0" applyFill="1" applyBorder="1" applyAlignment="1" applyProtection="1">
      <alignment horizontal="center"/>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3" borderId="28" xfId="0" applyFill="1" applyBorder="1" applyAlignment="1" applyProtection="1">
      <alignment horizontal="center"/>
      <protection locked="0"/>
    </xf>
    <xf numFmtId="9" fontId="0" fillId="0" borderId="27" xfId="21" applyBorder="1" applyAlignment="1" applyProtection="1">
      <alignment horizontal="center"/>
      <protection locked="0"/>
    </xf>
    <xf numFmtId="0" fontId="0" fillId="0" borderId="55" xfId="0" applyBorder="1" applyAlignment="1" applyProtection="1">
      <alignment horizontal="center"/>
      <protection locked="0"/>
    </xf>
    <xf numFmtId="0" fontId="0" fillId="0" borderId="55" xfId="0" applyFill="1" applyBorder="1" applyAlignment="1" applyProtection="1">
      <alignment horizontal="center"/>
      <protection locked="0"/>
    </xf>
    <xf numFmtId="0" fontId="0" fillId="3" borderId="44" xfId="0" applyFill="1" applyBorder="1" applyAlignment="1" applyProtection="1">
      <alignment horizontal="center"/>
      <protection locked="0"/>
    </xf>
    <xf numFmtId="9" fontId="0" fillId="0" borderId="56" xfId="2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57" xfId="0" applyBorder="1" applyAlignment="1" applyProtection="1">
      <alignment horizontal="center"/>
      <protection locked="0"/>
    </xf>
    <xf numFmtId="0" fontId="0" fillId="0" borderId="57" xfId="0" applyFill="1" applyBorder="1" applyAlignment="1" applyProtection="1">
      <alignment horizontal="center"/>
      <protection locked="0"/>
    </xf>
    <xf numFmtId="173" fontId="0" fillId="0" borderId="58" xfId="17" applyNumberFormat="1" applyBorder="1" applyAlignment="1" applyProtection="1">
      <alignment/>
      <protection locked="0"/>
    </xf>
    <xf numFmtId="173" fontId="0" fillId="0" borderId="58" xfId="17" applyNumberFormat="1" applyFill="1" applyBorder="1" applyAlignment="1" applyProtection="1">
      <alignment/>
      <protection locked="0"/>
    </xf>
    <xf numFmtId="0" fontId="0" fillId="3" borderId="58" xfId="0" applyFill="1" applyBorder="1" applyAlignment="1" applyProtection="1">
      <alignment/>
      <protection locked="0"/>
    </xf>
    <xf numFmtId="0" fontId="0" fillId="0" borderId="58" xfId="0" applyBorder="1" applyAlignment="1" applyProtection="1">
      <alignment/>
      <protection locked="0"/>
    </xf>
    <xf numFmtId="173" fontId="0" fillId="0" borderId="0" xfId="0" applyNumberFormat="1" applyAlignment="1" applyProtection="1">
      <alignment/>
      <protection locked="0"/>
    </xf>
    <xf numFmtId="0" fontId="0" fillId="0" borderId="59" xfId="0" applyBorder="1" applyAlignment="1" applyProtection="1">
      <alignment/>
      <protection locked="0"/>
    </xf>
    <xf numFmtId="0" fontId="0" fillId="0" borderId="60" xfId="0" applyBorder="1" applyAlignment="1" applyProtection="1">
      <alignment/>
      <protection locked="0"/>
    </xf>
    <xf numFmtId="0" fontId="0" fillId="0" borderId="61" xfId="0" applyBorder="1" applyAlignment="1" applyProtection="1">
      <alignment/>
      <protection locked="0"/>
    </xf>
    <xf numFmtId="0" fontId="0" fillId="3" borderId="0" xfId="0" applyFill="1" applyAlignment="1" applyProtection="1">
      <alignment/>
      <protection locked="0"/>
    </xf>
    <xf numFmtId="8" fontId="0" fillId="0" borderId="3" xfId="0" applyNumberFormat="1" applyBorder="1" applyAlignment="1" applyProtection="1">
      <alignment/>
      <protection locked="0"/>
    </xf>
    <xf numFmtId="8" fontId="0" fillId="0" borderId="11" xfId="0" applyNumberFormat="1" applyBorder="1" applyAlignment="1" applyProtection="1">
      <alignment/>
      <protection locked="0"/>
    </xf>
    <xf numFmtId="8" fontId="0" fillId="0" borderId="1" xfId="0" applyNumberFormat="1" applyBorder="1" applyAlignment="1" applyProtection="1">
      <alignment/>
      <protection locked="0"/>
    </xf>
    <xf numFmtId="8" fontId="0" fillId="0" borderId="2" xfId="0" applyNumberFormat="1" applyBorder="1" applyAlignment="1" applyProtection="1">
      <alignment/>
      <protection locked="0"/>
    </xf>
    <xf numFmtId="44" fontId="0" fillId="0" borderId="0" xfId="17" applyAlignment="1" applyProtection="1">
      <alignment/>
      <protection locked="0"/>
    </xf>
    <xf numFmtId="0" fontId="0" fillId="0" borderId="0" xfId="0" applyAlignment="1" applyProtection="1">
      <alignment/>
      <protection/>
    </xf>
    <xf numFmtId="0" fontId="11" fillId="0" borderId="0" xfId="0" applyFont="1" applyAlignment="1" applyProtection="1">
      <alignment horizontal="centerContinuous" wrapText="1"/>
      <protection/>
    </xf>
    <xf numFmtId="1" fontId="1" fillId="4" borderId="13" xfId="0" applyNumberFormat="1"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173" fontId="1" fillId="4" borderId="14" xfId="17" applyNumberFormat="1"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62"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0" fillId="6" borderId="41" xfId="0" applyFill="1" applyBorder="1" applyAlignment="1" applyProtection="1">
      <alignment/>
      <protection locked="0"/>
    </xf>
    <xf numFmtId="0" fontId="0" fillId="6" borderId="42" xfId="0" applyFill="1" applyBorder="1" applyAlignment="1" applyProtection="1">
      <alignment/>
      <protection locked="0"/>
    </xf>
    <xf numFmtId="0" fontId="0" fillId="6" borderId="43" xfId="0" applyFill="1" applyBorder="1" applyAlignment="1" applyProtection="1">
      <alignment/>
      <protection locked="0"/>
    </xf>
    <xf numFmtId="0" fontId="1" fillId="5" borderId="62" xfId="0" applyFont="1" applyFill="1" applyBorder="1" applyAlignment="1" applyProtection="1">
      <alignment horizontal="center" vertical="center" wrapText="1"/>
      <protection locked="0"/>
    </xf>
    <xf numFmtId="173" fontId="0" fillId="0" borderId="21" xfId="17" applyNumberFormat="1" applyFont="1" applyBorder="1" applyAlignment="1" applyProtection="1">
      <alignment horizontal="center"/>
      <protection locked="0"/>
    </xf>
    <xf numFmtId="173" fontId="0" fillId="0" borderId="53" xfId="17" applyNumberFormat="1" applyFont="1" applyBorder="1" applyAlignment="1" applyProtection="1">
      <alignment horizontal="center"/>
      <protection locked="0"/>
    </xf>
    <xf numFmtId="0" fontId="12" fillId="7" borderId="14" xfId="0" applyFont="1" applyFill="1" applyBorder="1" applyAlignment="1" applyProtection="1">
      <alignment horizontal="center" vertical="center" wrapText="1"/>
      <protection locked="0"/>
    </xf>
    <xf numFmtId="0" fontId="12" fillId="7" borderId="13" xfId="0" applyFont="1" applyFill="1" applyBorder="1" applyAlignment="1" applyProtection="1">
      <alignment horizontal="center" vertical="center" wrapText="1"/>
      <protection locked="0"/>
    </xf>
    <xf numFmtId="0" fontId="12" fillId="8" borderId="13" xfId="0" applyFont="1" applyFill="1" applyBorder="1" applyAlignment="1" applyProtection="1">
      <alignment horizontal="center" vertical="center" wrapText="1"/>
      <protection locked="0"/>
    </xf>
    <xf numFmtId="0" fontId="0" fillId="9" borderId="33" xfId="0" applyFill="1" applyBorder="1" applyAlignment="1" applyProtection="1">
      <alignment horizontal="left"/>
      <protection locked="0"/>
    </xf>
    <xf numFmtId="0" fontId="0" fillId="9" borderId="28" xfId="0" applyFill="1" applyBorder="1" applyAlignment="1" applyProtection="1">
      <alignment horizontal="left"/>
      <protection locked="0"/>
    </xf>
    <xf numFmtId="0" fontId="0" fillId="9" borderId="34" xfId="0" applyFill="1" applyBorder="1" applyAlignment="1" applyProtection="1">
      <alignment horizontal="left"/>
      <protection locked="0"/>
    </xf>
    <xf numFmtId="1" fontId="0" fillId="9" borderId="27" xfId="0" applyNumberFormat="1" applyFill="1" applyBorder="1" applyAlignment="1" applyProtection="1">
      <alignment horizontal="center"/>
      <protection locked="0"/>
    </xf>
    <xf numFmtId="1" fontId="0" fillId="9" borderId="38" xfId="0" applyNumberFormat="1" applyFill="1" applyBorder="1" applyAlignment="1" applyProtection="1">
      <alignment horizontal="center"/>
      <protection locked="0"/>
    </xf>
    <xf numFmtId="173" fontId="0" fillId="9" borderId="38" xfId="17" applyNumberFormat="1" applyFill="1" applyBorder="1" applyAlignment="1" applyProtection="1">
      <alignment horizontal="center"/>
      <protection locked="0"/>
    </xf>
    <xf numFmtId="0" fontId="0" fillId="9" borderId="28" xfId="0" applyFill="1" applyBorder="1" applyAlignment="1" applyProtection="1">
      <alignment horizontal="center"/>
      <protection locked="0"/>
    </xf>
    <xf numFmtId="173" fontId="0" fillId="9" borderId="28" xfId="17" applyNumberFormat="1" applyFill="1" applyBorder="1" applyAlignment="1" applyProtection="1">
      <alignment horizontal="center"/>
      <protection locked="0"/>
    </xf>
    <xf numFmtId="173" fontId="0" fillId="9" borderId="28" xfId="0" applyNumberFormat="1" applyFill="1" applyBorder="1" applyAlignment="1" applyProtection="1">
      <alignment horizontal="center"/>
      <protection locked="0"/>
    </xf>
    <xf numFmtId="9" fontId="0" fillId="9" borderId="27" xfId="21" applyFill="1" applyBorder="1" applyAlignment="1" applyProtection="1">
      <alignment horizontal="center"/>
      <protection locked="0"/>
    </xf>
    <xf numFmtId="9" fontId="0" fillId="9" borderId="38" xfId="21" applyFill="1" applyBorder="1" applyAlignment="1" applyProtection="1">
      <alignment horizontal="center"/>
      <protection locked="0"/>
    </xf>
    <xf numFmtId="0" fontId="0" fillId="9" borderId="55" xfId="0" applyFill="1" applyBorder="1" applyAlignment="1" applyProtection="1">
      <alignment horizontal="center"/>
      <protection locked="0"/>
    </xf>
    <xf numFmtId="0" fontId="0" fillId="9" borderId="38" xfId="0" applyFill="1" applyBorder="1" applyAlignment="1" applyProtection="1">
      <alignment horizontal="center"/>
      <protection locked="0"/>
    </xf>
    <xf numFmtId="0" fontId="12" fillId="10" borderId="41" xfId="0" applyFont="1" applyFill="1" applyBorder="1" applyAlignment="1" applyProtection="1">
      <alignment horizontal="center" vertical="center"/>
      <protection locked="0"/>
    </xf>
    <xf numFmtId="0" fontId="12" fillId="10" borderId="42" xfId="0" applyFont="1" applyFill="1" applyBorder="1" applyAlignment="1" applyProtection="1">
      <alignment horizontal="center" vertical="center"/>
      <protection locked="0"/>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Renewal Profile</a:t>
            </a:r>
          </a:p>
        </c:rich>
      </c:tx>
      <c:layout/>
      <c:spPr>
        <a:noFill/>
        <a:ln>
          <a:noFill/>
        </a:ln>
      </c:spPr>
    </c:title>
    <c:plotArea>
      <c:layout/>
      <c:barChart>
        <c:barDir val="col"/>
        <c:grouping val="clustered"/>
        <c:varyColors val="0"/>
        <c:ser>
          <c:idx val="0"/>
          <c:order val="0"/>
          <c:tx>
            <c:v>Cash Flow</c:v>
          </c:tx>
          <c:invertIfNegative val="0"/>
          <c:extLst>
            <c:ext xmlns:c14="http://schemas.microsoft.com/office/drawing/2007/8/2/chart" uri="{6F2FDCE9-48DA-4B69-8628-5D25D57E5C99}">
              <c14:invertSolidFillFmt>
                <c14:spPr>
                  <a:solidFill>
                    <a:srgbClr val="000000"/>
                  </a:solidFill>
                </c14:spPr>
              </c14:invertSolidFillFmt>
            </c:ext>
          </c:extLst>
          <c:cat>
            <c:numRef>
              <c:f>'Answer Sheet'!$Z$7:$AS$7</c:f>
              <c:num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'Answer Sheet'!$Z$60:$AS$60</c:f>
              <c:numCache>
                <c:ptCount val="20"/>
                <c:pt idx="0">
                  <c:v>0</c:v>
                </c:pt>
                <c:pt idx="1">
                  <c:v>0</c:v>
                </c:pt>
                <c:pt idx="2">
                  <c:v>13000</c:v>
                </c:pt>
                <c:pt idx="3">
                  <c:v>12500</c:v>
                </c:pt>
                <c:pt idx="4">
                  <c:v>0</c:v>
                </c:pt>
                <c:pt idx="5">
                  <c:v>3500</c:v>
                </c:pt>
                <c:pt idx="6">
                  <c:v>27500</c:v>
                </c:pt>
                <c:pt idx="7">
                  <c:v>46600</c:v>
                </c:pt>
                <c:pt idx="8">
                  <c:v>0</c:v>
                </c:pt>
                <c:pt idx="9">
                  <c:v>3500</c:v>
                </c:pt>
                <c:pt idx="10">
                  <c:v>0</c:v>
                </c:pt>
                <c:pt idx="11">
                  <c:v>57900</c:v>
                </c:pt>
                <c:pt idx="12">
                  <c:v>0</c:v>
                </c:pt>
                <c:pt idx="13">
                  <c:v>61500</c:v>
                </c:pt>
                <c:pt idx="14">
                  <c:v>0</c:v>
                </c:pt>
                <c:pt idx="15">
                  <c:v>0</c:v>
                </c:pt>
                <c:pt idx="16">
                  <c:v>73900</c:v>
                </c:pt>
                <c:pt idx="17">
                  <c:v>0</c:v>
                </c:pt>
                <c:pt idx="18">
                  <c:v>0</c:v>
                </c:pt>
                <c:pt idx="19">
                  <c:v>20000</c:v>
                </c:pt>
              </c:numCache>
            </c:numRef>
          </c:val>
        </c:ser>
        <c:ser>
          <c:idx val="2"/>
          <c:order val="2"/>
          <c:tx>
            <c:v>Deprec</c:v>
          </c:tx>
          <c:invertIfNegative val="0"/>
          <c:extLst>
            <c:ext xmlns:c14="http://schemas.microsoft.com/office/drawing/2007/8/2/chart" uri="{6F2FDCE9-48DA-4B69-8628-5D25D57E5C99}">
              <c14:invertSolidFillFmt>
                <c14:spPr>
                  <a:solidFill>
                    <a:srgbClr val="000000"/>
                  </a:solidFill>
                </c14:spPr>
              </c14:invertSolidFillFmt>
            </c:ext>
          </c:extLst>
          <c:val>
            <c:numRef>
              <c:f>'Answer Sheet'!$Z$63:$AS$63</c:f>
              <c:numCache>
                <c:ptCount val="20"/>
                <c:pt idx="0">
                  <c:v>2708</c:v>
                </c:pt>
                <c:pt idx="1">
                  <c:v>2708</c:v>
                </c:pt>
                <c:pt idx="2">
                  <c:v>2708</c:v>
                </c:pt>
                <c:pt idx="3">
                  <c:v>2708</c:v>
                </c:pt>
                <c:pt idx="4">
                  <c:v>2708</c:v>
                </c:pt>
                <c:pt idx="5">
                  <c:v>2708</c:v>
                </c:pt>
                <c:pt idx="6">
                  <c:v>2708</c:v>
                </c:pt>
                <c:pt idx="7">
                  <c:v>2708</c:v>
                </c:pt>
                <c:pt idx="8">
                  <c:v>2708</c:v>
                </c:pt>
                <c:pt idx="9">
                  <c:v>2708</c:v>
                </c:pt>
                <c:pt idx="10">
                  <c:v>2708</c:v>
                </c:pt>
                <c:pt idx="11">
                  <c:v>2708</c:v>
                </c:pt>
                <c:pt idx="12">
                  <c:v>2708</c:v>
                </c:pt>
                <c:pt idx="13">
                  <c:v>2708</c:v>
                </c:pt>
                <c:pt idx="14">
                  <c:v>2708</c:v>
                </c:pt>
                <c:pt idx="15">
                  <c:v>2708</c:v>
                </c:pt>
                <c:pt idx="16">
                  <c:v>2708</c:v>
                </c:pt>
                <c:pt idx="17">
                  <c:v>2708</c:v>
                </c:pt>
                <c:pt idx="18">
                  <c:v>2708</c:v>
                </c:pt>
                <c:pt idx="19">
                  <c:v>2708</c:v>
                </c:pt>
              </c:numCache>
            </c:numRef>
          </c:val>
        </c:ser>
        <c:axId val="4282827"/>
        <c:axId val="38545444"/>
      </c:barChart>
      <c:lineChart>
        <c:grouping val="standard"/>
        <c:varyColors val="0"/>
        <c:ser>
          <c:idx val="1"/>
          <c:order val="1"/>
          <c:tx>
            <c:v>AARA</c:v>
          </c:tx>
          <c:extLst>
            <c:ext xmlns:c14="http://schemas.microsoft.com/office/drawing/2007/8/2/chart" uri="{6F2FDCE9-48DA-4B69-8628-5D25D57E5C99}">
              <c14:invertSolidFillFmt>
                <c14:spPr>
                  <a:solidFill>
                    <a:srgbClr val="000000"/>
                  </a:solidFill>
                </c14:spPr>
              </c14:invertSolidFillFmt>
            </c:ext>
          </c:extLst>
          <c:marker>
            <c:symbol val="none"/>
          </c:marker>
          <c:val>
            <c:numRef>
              <c:f>'Answer Sheet'!$Z$62:$AS$62</c:f>
              <c:numCache>
                <c:ptCount val="20"/>
                <c:pt idx="0">
                  <c:v>9022.062566707556</c:v>
                </c:pt>
                <c:pt idx="1">
                  <c:v>9022.062566707556</c:v>
                </c:pt>
                <c:pt idx="2">
                  <c:v>9022.062566707556</c:v>
                </c:pt>
                <c:pt idx="3">
                  <c:v>9022.062566707556</c:v>
                </c:pt>
                <c:pt idx="4">
                  <c:v>9022.062566707556</c:v>
                </c:pt>
                <c:pt idx="5">
                  <c:v>9022.062566707556</c:v>
                </c:pt>
                <c:pt idx="6">
                  <c:v>9022.062566707556</c:v>
                </c:pt>
                <c:pt idx="7">
                  <c:v>9022.062566707556</c:v>
                </c:pt>
                <c:pt idx="8">
                  <c:v>9022.062566707556</c:v>
                </c:pt>
                <c:pt idx="9">
                  <c:v>9022.062566707556</c:v>
                </c:pt>
                <c:pt idx="10">
                  <c:v>9022.062566707556</c:v>
                </c:pt>
                <c:pt idx="11">
                  <c:v>9022.062566707556</c:v>
                </c:pt>
                <c:pt idx="12">
                  <c:v>9022.062566707556</c:v>
                </c:pt>
                <c:pt idx="13">
                  <c:v>9022.062566707556</c:v>
                </c:pt>
                <c:pt idx="14">
                  <c:v>9022.062566707556</c:v>
                </c:pt>
                <c:pt idx="15">
                  <c:v>9022.062566707556</c:v>
                </c:pt>
                <c:pt idx="16">
                  <c:v>9022.062566707556</c:v>
                </c:pt>
                <c:pt idx="17">
                  <c:v>9022.062566707556</c:v>
                </c:pt>
                <c:pt idx="18">
                  <c:v>9022.062566707556</c:v>
                </c:pt>
                <c:pt idx="19">
                  <c:v>9022.062566707556</c:v>
                </c:pt>
              </c:numCache>
            </c:numRef>
          </c:val>
          <c:smooth val="0"/>
        </c:ser>
        <c:axId val="4282827"/>
        <c:axId val="38545444"/>
      </c:lineChart>
      <c:catAx>
        <c:axId val="4282827"/>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38545444"/>
        <c:crosses val="autoZero"/>
        <c:auto val="1"/>
        <c:lblOffset val="100"/>
        <c:tickLblSkip val="2"/>
        <c:noMultiLvlLbl val="0"/>
      </c:catAx>
      <c:valAx>
        <c:axId val="38545444"/>
        <c:scaling>
          <c:orientation val="minMax"/>
        </c:scaling>
        <c:axPos val="l"/>
        <c:title>
          <c:tx>
            <c:rich>
              <a:bodyPr vert="horz" rot="-5400000" anchor="ctr"/>
              <a:lstStyle/>
              <a:p>
                <a:pPr algn="ctr">
                  <a:defRPr/>
                </a:pPr>
                <a:r>
                  <a:rPr lang="en-US" cap="none" sz="950" b="1" i="0" u="none" baseline="0">
                    <a:latin typeface="Arial"/>
                    <a:ea typeface="Arial"/>
                    <a:cs typeface="Arial"/>
                  </a:rPr>
                  <a:t>Cash Flow</a:t>
                </a:r>
              </a:p>
            </c:rich>
          </c:tx>
          <c:layout/>
          <c:overlay val="0"/>
          <c:spPr>
            <a:noFill/>
            <a:ln>
              <a:noFill/>
            </a:ln>
          </c:spPr>
        </c:title>
        <c:majorGridlines/>
        <c:delete val="0"/>
        <c:numFmt formatCode="&quot;$&quot;#,##0" sourceLinked="0"/>
        <c:majorTickMark val="out"/>
        <c:minorTickMark val="none"/>
        <c:tickLblPos val="nextTo"/>
        <c:crossAx val="42828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76200</xdr:rowOff>
    </xdr:from>
    <xdr:ext cx="1323975" cy="428625"/>
    <xdr:grpSp>
      <xdr:nvGrpSpPr>
        <xdr:cNvPr id="1" name="Group 4"/>
        <xdr:cNvGrpSpPr>
          <a:grpSpLocks/>
        </xdr:cNvGrpSpPr>
      </xdr:nvGrpSpPr>
      <xdr:grpSpPr>
        <a:xfrm>
          <a:off x="0" y="657225"/>
          <a:ext cx="1323975" cy="428625"/>
          <a:chOff x="28" y="2"/>
          <a:chExt cx="139" cy="45"/>
        </a:xfrm>
        <a:solidFill>
          <a:srgbClr val="FFFFFF"/>
        </a:solidFill>
      </xdr:grpSpPr>
      <xdr:pic>
        <xdr:nvPicPr>
          <xdr:cNvPr id="2" name="Picture 1"/>
          <xdr:cNvPicPr preferRelativeResize="1">
            <a:picLocks noChangeAspect="1"/>
          </xdr:cNvPicPr>
        </xdr:nvPicPr>
        <xdr:blipFill>
          <a:blip r:embed="rId1"/>
          <a:stretch>
            <a:fillRect/>
          </a:stretch>
        </xdr:blipFill>
        <xdr:spPr>
          <a:xfrm>
            <a:off x="28" y="2"/>
            <a:ext cx="45" cy="45"/>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125" y="4"/>
            <a:ext cx="42" cy="42"/>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80" y="5"/>
            <a:ext cx="37" cy="38"/>
          </a:xfrm>
          <a:prstGeom prst="rect">
            <a:avLst/>
          </a:prstGeom>
          <a:noFill/>
          <a:ln w="9525" cmpd="sng">
            <a:noFill/>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181975" cy="4476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63"/>
  <sheetViews>
    <sheetView zoomScale="75" zoomScaleNormal="75" workbookViewId="0" topLeftCell="T7">
      <pane ySplit="1170" topLeftCell="BM32" activePane="bottomLeft" state="split"/>
      <selection pane="topLeft" activeCell="M7" sqref="M7"/>
      <selection pane="bottomLeft" activeCell="V63" sqref="V63"/>
    </sheetView>
  </sheetViews>
  <sheetFormatPr defaultColWidth="9.140625" defaultRowHeight="12.75"/>
  <cols>
    <col min="1" max="4" width="17.8515625" style="113" customWidth="1"/>
    <col min="5" max="5" width="20.57421875" style="113" customWidth="1"/>
    <col min="6" max="6" width="9.8515625" style="114" bestFit="1" customWidth="1"/>
    <col min="7" max="7" width="7.7109375" style="114" bestFit="1" customWidth="1"/>
    <col min="8" max="8" width="10.57421875" style="115" bestFit="1" customWidth="1"/>
    <col min="9" max="9" width="14.8515625" style="113" bestFit="1" customWidth="1"/>
    <col min="10" max="10" width="13.421875" style="116" bestFit="1" customWidth="1"/>
    <col min="11" max="11" width="12.7109375" style="117" bestFit="1" customWidth="1"/>
    <col min="12" max="12" width="11.140625" style="113" bestFit="1" customWidth="1"/>
    <col min="13" max="13" width="10.00390625" style="166" bestFit="1" customWidth="1"/>
    <col min="14" max="14" width="12.00390625" style="113" bestFit="1" customWidth="1"/>
    <col min="15" max="16" width="15.00390625" style="113" bestFit="1" customWidth="1"/>
    <col min="17" max="17" width="17.8515625" style="113" bestFit="1" customWidth="1"/>
    <col min="18" max="18" width="13.140625" style="113" bestFit="1" customWidth="1"/>
    <col min="19" max="19" width="23.57421875" style="113" bestFit="1" customWidth="1"/>
    <col min="20" max="20" width="11.421875" style="113" bestFit="1" customWidth="1"/>
    <col min="21" max="21" width="9.7109375" style="113" bestFit="1" customWidth="1"/>
    <col min="22" max="22" width="12.28125" style="113" bestFit="1" customWidth="1"/>
    <col min="23" max="23" width="16.140625" style="113" bestFit="1" customWidth="1"/>
    <col min="24" max="24" width="56.00390625" style="113" hidden="1" customWidth="1"/>
    <col min="25" max="25" width="9.140625" style="113" customWidth="1"/>
    <col min="26" max="45" width="10.28125" style="113" bestFit="1" customWidth="1"/>
    <col min="46" max="16384" width="9.140625" style="113" customWidth="1"/>
  </cols>
  <sheetData>
    <row r="1" spans="12:13" ht="12.75">
      <c r="L1" s="118"/>
      <c r="M1" s="119"/>
    </row>
    <row r="2" spans="1:14" ht="20.25">
      <c r="A2" s="120" t="s">
        <v>180</v>
      </c>
      <c r="L2" s="118"/>
      <c r="M2" s="121"/>
      <c r="N2" s="122"/>
    </row>
    <row r="3" spans="3:13" ht="12.75">
      <c r="C3" s="123"/>
      <c r="D3" s="123"/>
      <c r="E3" s="123"/>
      <c r="L3" s="118"/>
      <c r="M3" s="124"/>
    </row>
    <row r="4" spans="1:14" ht="48">
      <c r="A4" s="172"/>
      <c r="B4" s="172"/>
      <c r="C4" s="173" t="s">
        <v>181</v>
      </c>
      <c r="D4" s="173"/>
      <c r="E4" s="173"/>
      <c r="L4" s="118"/>
      <c r="M4" s="124"/>
      <c r="N4" s="125"/>
    </row>
    <row r="5" spans="3:13" ht="12.75">
      <c r="C5" s="123"/>
      <c r="D5" s="123"/>
      <c r="E5" s="123"/>
      <c r="L5" s="118"/>
      <c r="M5" s="124"/>
    </row>
    <row r="6" spans="12:13" ht="13.5" thickBot="1">
      <c r="L6" s="126"/>
      <c r="M6" s="127"/>
    </row>
    <row r="7" spans="1:45" ht="51.75" thickBot="1">
      <c r="A7" s="205" t="s">
        <v>0</v>
      </c>
      <c r="B7" s="206"/>
      <c r="C7" s="206"/>
      <c r="D7" s="206"/>
      <c r="E7" s="206"/>
      <c r="F7" s="174" t="s">
        <v>116</v>
      </c>
      <c r="G7" s="175" t="s">
        <v>169</v>
      </c>
      <c r="H7" s="176" t="s">
        <v>174</v>
      </c>
      <c r="I7" s="177" t="s">
        <v>103</v>
      </c>
      <c r="J7" s="176" t="s">
        <v>176</v>
      </c>
      <c r="K7" s="177" t="s">
        <v>175</v>
      </c>
      <c r="L7" s="189" t="s">
        <v>7</v>
      </c>
      <c r="M7" s="189" t="s">
        <v>8</v>
      </c>
      <c r="N7" s="190" t="s">
        <v>108</v>
      </c>
      <c r="O7" s="186" t="s">
        <v>182</v>
      </c>
      <c r="P7" s="178" t="s">
        <v>11</v>
      </c>
      <c r="Q7" s="178" t="s">
        <v>12</v>
      </c>
      <c r="R7" s="179" t="s">
        <v>13</v>
      </c>
      <c r="S7" s="191" t="s">
        <v>97</v>
      </c>
      <c r="T7" s="180" t="s">
        <v>101</v>
      </c>
      <c r="U7" s="181" t="s">
        <v>14</v>
      </c>
      <c r="V7" s="180" t="s">
        <v>15</v>
      </c>
      <c r="W7" s="182" t="s">
        <v>173</v>
      </c>
      <c r="X7" s="128" t="s">
        <v>16</v>
      </c>
      <c r="Z7" s="183">
        <v>2004</v>
      </c>
      <c r="AA7" s="184">
        <v>2005</v>
      </c>
      <c r="AB7" s="184">
        <v>2006</v>
      </c>
      <c r="AC7" s="184">
        <v>2007</v>
      </c>
      <c r="AD7" s="184">
        <v>2008</v>
      </c>
      <c r="AE7" s="184">
        <v>2009</v>
      </c>
      <c r="AF7" s="184">
        <v>2010</v>
      </c>
      <c r="AG7" s="184">
        <v>2011</v>
      </c>
      <c r="AH7" s="184">
        <v>2012</v>
      </c>
      <c r="AI7" s="184">
        <v>2013</v>
      </c>
      <c r="AJ7" s="184">
        <v>2014</v>
      </c>
      <c r="AK7" s="184">
        <v>2015</v>
      </c>
      <c r="AL7" s="184">
        <v>2016</v>
      </c>
      <c r="AM7" s="184">
        <v>2017</v>
      </c>
      <c r="AN7" s="184">
        <v>2018</v>
      </c>
      <c r="AO7" s="184">
        <v>2019</v>
      </c>
      <c r="AP7" s="184">
        <v>2020</v>
      </c>
      <c r="AQ7" s="184">
        <v>2021</v>
      </c>
      <c r="AR7" s="184">
        <v>2022</v>
      </c>
      <c r="AS7" s="185">
        <v>2023</v>
      </c>
    </row>
    <row r="8" spans="1:45" s="129" customFormat="1" ht="12.75">
      <c r="A8" s="129" t="s">
        <v>1</v>
      </c>
      <c r="B8" s="129" t="s">
        <v>2</v>
      </c>
      <c r="C8" s="129" t="s">
        <v>3</v>
      </c>
      <c r="D8" s="129" t="s">
        <v>4</v>
      </c>
      <c r="E8" s="129" t="s">
        <v>5</v>
      </c>
      <c r="F8" s="130" t="s">
        <v>102</v>
      </c>
      <c r="G8" s="131"/>
      <c r="H8" s="187" t="s">
        <v>99</v>
      </c>
      <c r="I8" s="132" t="s">
        <v>6</v>
      </c>
      <c r="J8" s="133" t="s">
        <v>99</v>
      </c>
      <c r="K8" s="134" t="s">
        <v>99</v>
      </c>
      <c r="L8" s="132" t="s">
        <v>9</v>
      </c>
      <c r="M8" s="135"/>
      <c r="N8" s="136" t="s">
        <v>10</v>
      </c>
      <c r="O8" s="137" t="s">
        <v>10</v>
      </c>
      <c r="P8" s="132" t="s">
        <v>29</v>
      </c>
      <c r="Q8" s="132" t="s">
        <v>96</v>
      </c>
      <c r="R8" s="138"/>
      <c r="S8" s="136" t="s">
        <v>10</v>
      </c>
      <c r="T8" s="132" t="s">
        <v>111</v>
      </c>
      <c r="U8" s="137"/>
      <c r="V8" s="132" t="s">
        <v>99</v>
      </c>
      <c r="W8" s="138"/>
      <c r="X8" s="139" t="s">
        <v>109</v>
      </c>
      <c r="Z8" s="140"/>
      <c r="AA8" s="141"/>
      <c r="AB8" s="141"/>
      <c r="AC8" s="141"/>
      <c r="AD8" s="141"/>
      <c r="AE8" s="141"/>
      <c r="AF8" s="141"/>
      <c r="AG8" s="141"/>
      <c r="AH8" s="141"/>
      <c r="AI8" s="141"/>
      <c r="AJ8" s="141"/>
      <c r="AK8" s="141"/>
      <c r="AL8" s="141"/>
      <c r="AM8" s="141"/>
      <c r="AN8" s="141"/>
      <c r="AO8" s="141"/>
      <c r="AP8" s="141"/>
      <c r="AQ8" s="141"/>
      <c r="AR8" s="141"/>
      <c r="AS8" s="139"/>
    </row>
    <row r="9" spans="1:45" s="129" customFormat="1" ht="13.5" thickBot="1">
      <c r="A9" s="129" t="s">
        <v>107</v>
      </c>
      <c r="B9" s="129" t="s">
        <v>107</v>
      </c>
      <c r="C9" s="129" t="s">
        <v>107</v>
      </c>
      <c r="D9" s="129" t="s">
        <v>107</v>
      </c>
      <c r="E9" s="129" t="s">
        <v>107</v>
      </c>
      <c r="F9" s="130"/>
      <c r="G9" s="131" t="s">
        <v>17</v>
      </c>
      <c r="H9" s="188" t="s">
        <v>183</v>
      </c>
      <c r="I9" s="132" t="s">
        <v>17</v>
      </c>
      <c r="J9" s="133" t="s">
        <v>95</v>
      </c>
      <c r="K9" s="134" t="s">
        <v>95</v>
      </c>
      <c r="L9" s="132" t="s">
        <v>18</v>
      </c>
      <c r="M9" s="142" t="s">
        <v>17</v>
      </c>
      <c r="N9" s="136" t="s">
        <v>95</v>
      </c>
      <c r="O9" s="137" t="s">
        <v>98</v>
      </c>
      <c r="P9" s="132" t="s">
        <v>95</v>
      </c>
      <c r="Q9" s="132" t="s">
        <v>113</v>
      </c>
      <c r="R9" s="138" t="s">
        <v>95</v>
      </c>
      <c r="S9" s="136" t="s">
        <v>100</v>
      </c>
      <c r="T9" s="132" t="s">
        <v>112</v>
      </c>
      <c r="U9" s="137" t="s">
        <v>114</v>
      </c>
      <c r="V9" s="132"/>
      <c r="W9" s="138" t="s">
        <v>95</v>
      </c>
      <c r="X9" s="139"/>
      <c r="Z9" s="140"/>
      <c r="AA9" s="141"/>
      <c r="AB9" s="141"/>
      <c r="AC9" s="141"/>
      <c r="AD9" s="141"/>
      <c r="AE9" s="141"/>
      <c r="AF9" s="141"/>
      <c r="AG9" s="141"/>
      <c r="AH9" s="141"/>
      <c r="AI9" s="141"/>
      <c r="AJ9" s="141"/>
      <c r="AK9" s="141"/>
      <c r="AL9" s="141"/>
      <c r="AM9" s="141"/>
      <c r="AN9" s="141"/>
      <c r="AO9" s="141"/>
      <c r="AP9" s="141"/>
      <c r="AQ9" s="141"/>
      <c r="AR9" s="141"/>
      <c r="AS9" s="139"/>
    </row>
    <row r="10" spans="1:45" ht="12.75">
      <c r="A10" s="65" t="s">
        <v>120</v>
      </c>
      <c r="B10" s="66"/>
      <c r="C10" s="66"/>
      <c r="D10" s="66"/>
      <c r="E10" s="67"/>
      <c r="F10" s="86"/>
      <c r="G10" s="93"/>
      <c r="H10" s="100"/>
      <c r="I10" s="102"/>
      <c r="J10" s="105"/>
      <c r="K10" s="102"/>
      <c r="L10" s="57"/>
      <c r="M10" s="143">
        <f aca="true" t="shared" si="0" ref="M10:M15">IF(I10="","",MAX((6-L10)/5*I10,2))</f>
      </c>
      <c r="N10" s="144">
        <f aca="true" t="shared" si="1" ref="N10:N15">IF(M10="","",M10/I10)</f>
      </c>
      <c r="O10" s="74"/>
      <c r="P10" s="102">
        <f aca="true" t="shared" si="2" ref="P10:P19">IF(N10="","",ROUND(N10*10*(1-O10),0))</f>
      </c>
      <c r="Q10" s="57"/>
      <c r="R10" s="145">
        <f aca="true" t="shared" si="3" ref="R10:R19">IF(OR(Q10="",P10=""),"",P10*Q10)</f>
      </c>
      <c r="S10" s="56"/>
      <c r="T10" s="57"/>
      <c r="U10" s="77"/>
      <c r="V10" s="58"/>
      <c r="W10" s="146">
        <f aca="true" ca="1" t="shared" si="4" ref="W10:W19">IF(F10="","",YEAR(NOW())+MIN(M10,T10))</f>
      </c>
      <c r="X10" s="53"/>
      <c r="Z10" s="147">
        <f aca="true" t="shared" si="5" ref="Z10:Z36">IF(Z$7=$W10,$V10,"")</f>
      </c>
      <c r="AA10" s="122">
        <f aca="true" t="shared" si="6" ref="AA10:AS10">IF(AA$7=$W10,$V10,"")</f>
      </c>
      <c r="AB10" s="122">
        <f t="shared" si="6"/>
      </c>
      <c r="AC10" s="122">
        <f t="shared" si="6"/>
      </c>
      <c r="AD10" s="122">
        <f t="shared" si="6"/>
      </c>
      <c r="AE10" s="122">
        <f t="shared" si="6"/>
      </c>
      <c r="AF10" s="122">
        <f t="shared" si="6"/>
      </c>
      <c r="AG10" s="122">
        <f t="shared" si="6"/>
      </c>
      <c r="AH10" s="122">
        <f t="shared" si="6"/>
      </c>
      <c r="AI10" s="122">
        <f t="shared" si="6"/>
      </c>
      <c r="AJ10" s="122">
        <f t="shared" si="6"/>
      </c>
      <c r="AK10" s="122">
        <f t="shared" si="6"/>
      </c>
      <c r="AL10" s="122">
        <f t="shared" si="6"/>
      </c>
      <c r="AM10" s="122">
        <f t="shared" si="6"/>
      </c>
      <c r="AN10" s="122">
        <f t="shared" si="6"/>
      </c>
      <c r="AO10" s="122">
        <f>IF(AO$7=$W10,$V10,"")</f>
      </c>
      <c r="AP10" s="122">
        <f t="shared" si="6"/>
      </c>
      <c r="AQ10" s="122">
        <f t="shared" si="6"/>
      </c>
      <c r="AR10" s="122">
        <f>IF(AR$7=$W10,$V10,"")</f>
      </c>
      <c r="AS10" s="148">
        <f t="shared" si="6"/>
      </c>
    </row>
    <row r="11" spans="1:45" ht="12.75">
      <c r="A11" s="68"/>
      <c r="B11" s="69" t="s">
        <v>122</v>
      </c>
      <c r="C11" s="69"/>
      <c r="D11" s="69"/>
      <c r="E11" s="70"/>
      <c r="F11" s="87"/>
      <c r="G11" s="94"/>
      <c r="H11" s="101"/>
      <c r="I11" s="103"/>
      <c r="J11" s="106"/>
      <c r="K11" s="103"/>
      <c r="L11" s="60"/>
      <c r="M11" s="149">
        <f t="shared" si="0"/>
      </c>
      <c r="N11" s="150">
        <f t="shared" si="1"/>
      </c>
      <c r="O11" s="75"/>
      <c r="P11" s="103">
        <f t="shared" si="2"/>
      </c>
      <c r="Q11" s="60"/>
      <c r="R11" s="151">
        <f t="shared" si="3"/>
      </c>
      <c r="S11" s="59"/>
      <c r="T11" s="60"/>
      <c r="U11" s="78"/>
      <c r="V11" s="61"/>
      <c r="W11" s="152">
        <f ca="1" t="shared" si="4"/>
      </c>
      <c r="X11" s="54"/>
      <c r="Z11" s="147">
        <f t="shared" si="5"/>
      </c>
      <c r="AA11" s="122">
        <f aca="true" t="shared" si="7" ref="AA11:AN20">IF(AA$7=$W11,$V11,"")</f>
      </c>
      <c r="AB11" s="122">
        <f t="shared" si="7"/>
      </c>
      <c r="AC11" s="122">
        <f t="shared" si="7"/>
      </c>
      <c r="AD11" s="122">
        <f t="shared" si="7"/>
      </c>
      <c r="AE11" s="122">
        <f t="shared" si="7"/>
      </c>
      <c r="AF11" s="122">
        <f t="shared" si="7"/>
      </c>
      <c r="AG11" s="122">
        <f t="shared" si="7"/>
      </c>
      <c r="AH11" s="122">
        <f t="shared" si="7"/>
      </c>
      <c r="AI11" s="122">
        <f t="shared" si="7"/>
      </c>
      <c r="AJ11" s="122">
        <f t="shared" si="7"/>
      </c>
      <c r="AK11" s="122">
        <f t="shared" si="7"/>
      </c>
      <c r="AL11" s="122">
        <f t="shared" si="7"/>
      </c>
      <c r="AM11" s="122">
        <f t="shared" si="7"/>
      </c>
      <c r="AN11" s="122">
        <f t="shared" si="7"/>
      </c>
      <c r="AO11" s="122">
        <f aca="true" t="shared" si="8" ref="AO11:AS59">IF(AO$7=$W11,$V11,"")</f>
      </c>
      <c r="AP11" s="122">
        <f t="shared" si="8"/>
      </c>
      <c r="AQ11" s="122">
        <f t="shared" si="8"/>
      </c>
      <c r="AR11" s="122">
        <f t="shared" si="8"/>
      </c>
      <c r="AS11" s="148">
        <f t="shared" si="8"/>
      </c>
    </row>
    <row r="12" spans="1:45" ht="12.75">
      <c r="A12" s="68"/>
      <c r="B12" s="69" t="s">
        <v>121</v>
      </c>
      <c r="C12" s="69"/>
      <c r="D12" s="69"/>
      <c r="E12" s="70"/>
      <c r="F12" s="87"/>
      <c r="G12" s="94"/>
      <c r="H12" s="101"/>
      <c r="I12" s="103"/>
      <c r="J12" s="106"/>
      <c r="K12" s="103"/>
      <c r="L12" s="60"/>
      <c r="M12" s="149">
        <f t="shared" si="0"/>
      </c>
      <c r="N12" s="150">
        <f t="shared" si="1"/>
      </c>
      <c r="O12" s="75"/>
      <c r="P12" s="103">
        <f t="shared" si="2"/>
      </c>
      <c r="Q12" s="60"/>
      <c r="R12" s="151">
        <f t="shared" si="3"/>
      </c>
      <c r="S12" s="59"/>
      <c r="T12" s="60"/>
      <c r="U12" s="78"/>
      <c r="V12" s="61"/>
      <c r="W12" s="152">
        <f ca="1" t="shared" si="4"/>
      </c>
      <c r="X12" s="54"/>
      <c r="Z12" s="147">
        <f t="shared" si="5"/>
      </c>
      <c r="AA12" s="122">
        <f t="shared" si="7"/>
      </c>
      <c r="AB12" s="122">
        <f t="shared" si="7"/>
      </c>
      <c r="AC12" s="122">
        <f t="shared" si="7"/>
      </c>
      <c r="AD12" s="122">
        <f t="shared" si="7"/>
      </c>
      <c r="AE12" s="122">
        <f t="shared" si="7"/>
      </c>
      <c r="AF12" s="122">
        <f t="shared" si="7"/>
      </c>
      <c r="AG12" s="122">
        <f t="shared" si="7"/>
      </c>
      <c r="AH12" s="122">
        <f t="shared" si="7"/>
      </c>
      <c r="AI12" s="122">
        <f t="shared" si="7"/>
      </c>
      <c r="AJ12" s="122">
        <f t="shared" si="7"/>
      </c>
      <c r="AK12" s="122">
        <f t="shared" si="7"/>
      </c>
      <c r="AL12" s="122">
        <f t="shared" si="7"/>
      </c>
      <c r="AM12" s="122">
        <f t="shared" si="7"/>
      </c>
      <c r="AN12" s="122">
        <f t="shared" si="7"/>
      </c>
      <c r="AO12" s="122">
        <f t="shared" si="8"/>
      </c>
      <c r="AP12" s="122">
        <f t="shared" si="8"/>
      </c>
      <c r="AQ12" s="122">
        <f t="shared" si="8"/>
      </c>
      <c r="AR12" s="122">
        <f t="shared" si="8"/>
      </c>
      <c r="AS12" s="148">
        <f t="shared" si="8"/>
      </c>
    </row>
    <row r="13" spans="1:45" ht="12.75">
      <c r="A13" s="68"/>
      <c r="B13" s="69" t="s">
        <v>123</v>
      </c>
      <c r="C13" s="69"/>
      <c r="D13" s="69"/>
      <c r="E13" s="70"/>
      <c r="F13" s="87"/>
      <c r="G13" s="94"/>
      <c r="H13" s="101"/>
      <c r="I13" s="103"/>
      <c r="J13" s="106"/>
      <c r="K13" s="103"/>
      <c r="L13" s="60"/>
      <c r="M13" s="149">
        <f t="shared" si="0"/>
      </c>
      <c r="N13" s="150">
        <f t="shared" si="1"/>
      </c>
      <c r="O13" s="75"/>
      <c r="P13" s="103">
        <f t="shared" si="2"/>
      </c>
      <c r="Q13" s="60"/>
      <c r="R13" s="151">
        <f t="shared" si="3"/>
      </c>
      <c r="S13" s="59"/>
      <c r="T13" s="60"/>
      <c r="U13" s="78"/>
      <c r="V13" s="61"/>
      <c r="W13" s="152">
        <f ca="1" t="shared" si="4"/>
      </c>
      <c r="X13" s="54"/>
      <c r="Z13" s="147">
        <f t="shared" si="5"/>
      </c>
      <c r="AA13" s="122">
        <f t="shared" si="7"/>
      </c>
      <c r="AB13" s="122">
        <f t="shared" si="7"/>
      </c>
      <c r="AC13" s="122">
        <f t="shared" si="7"/>
      </c>
      <c r="AD13" s="122">
        <f t="shared" si="7"/>
      </c>
      <c r="AE13" s="122">
        <f t="shared" si="7"/>
      </c>
      <c r="AF13" s="122">
        <f t="shared" si="7"/>
      </c>
      <c r="AG13" s="122">
        <f t="shared" si="7"/>
      </c>
      <c r="AH13" s="122">
        <f t="shared" si="7"/>
      </c>
      <c r="AI13" s="122">
        <f t="shared" si="7"/>
      </c>
      <c r="AJ13" s="122">
        <f t="shared" si="7"/>
      </c>
      <c r="AK13" s="122">
        <f t="shared" si="7"/>
      </c>
      <c r="AL13" s="122">
        <f t="shared" si="7"/>
      </c>
      <c r="AM13" s="122">
        <f t="shared" si="7"/>
      </c>
      <c r="AN13" s="122">
        <f t="shared" si="7"/>
      </c>
      <c r="AO13" s="122">
        <f t="shared" si="8"/>
      </c>
      <c r="AP13" s="122">
        <f t="shared" si="8"/>
      </c>
      <c r="AQ13" s="122">
        <f t="shared" si="8"/>
      </c>
      <c r="AR13" s="122">
        <f t="shared" si="8"/>
      </c>
      <c r="AS13" s="148">
        <f t="shared" si="8"/>
      </c>
    </row>
    <row r="14" spans="1:45" ht="12.75">
      <c r="A14" s="68"/>
      <c r="B14" s="69"/>
      <c r="C14" s="69" t="s">
        <v>124</v>
      </c>
      <c r="D14" s="69"/>
      <c r="E14" s="70"/>
      <c r="F14" s="87"/>
      <c r="G14" s="94"/>
      <c r="H14" s="101"/>
      <c r="I14" s="103"/>
      <c r="J14" s="106"/>
      <c r="K14" s="103"/>
      <c r="L14" s="60"/>
      <c r="M14" s="149">
        <f t="shared" si="0"/>
      </c>
      <c r="N14" s="150">
        <f t="shared" si="1"/>
      </c>
      <c r="O14" s="75"/>
      <c r="P14" s="103">
        <f t="shared" si="2"/>
      </c>
      <c r="Q14" s="60"/>
      <c r="R14" s="151">
        <f t="shared" si="3"/>
      </c>
      <c r="S14" s="59"/>
      <c r="T14" s="60"/>
      <c r="U14" s="78"/>
      <c r="V14" s="61"/>
      <c r="W14" s="152">
        <f ca="1" t="shared" si="4"/>
      </c>
      <c r="X14" s="54"/>
      <c r="Z14" s="147">
        <f t="shared" si="5"/>
      </c>
      <c r="AA14" s="122">
        <f t="shared" si="7"/>
      </c>
      <c r="AB14" s="122">
        <f t="shared" si="7"/>
      </c>
      <c r="AC14" s="122">
        <f t="shared" si="7"/>
      </c>
      <c r="AD14" s="122">
        <f t="shared" si="7"/>
      </c>
      <c r="AE14" s="122">
        <f t="shared" si="7"/>
      </c>
      <c r="AF14" s="122">
        <f t="shared" si="7"/>
      </c>
      <c r="AG14" s="122">
        <f t="shared" si="7"/>
      </c>
      <c r="AH14" s="122">
        <f t="shared" si="7"/>
      </c>
      <c r="AI14" s="122">
        <f t="shared" si="7"/>
      </c>
      <c r="AJ14" s="122">
        <f t="shared" si="7"/>
      </c>
      <c r="AK14" s="122">
        <f t="shared" si="7"/>
      </c>
      <c r="AL14" s="122">
        <f t="shared" si="7"/>
      </c>
      <c r="AM14" s="122">
        <f t="shared" si="7"/>
      </c>
      <c r="AN14" s="122">
        <f t="shared" si="7"/>
      </c>
      <c r="AO14" s="122">
        <f t="shared" si="8"/>
      </c>
      <c r="AP14" s="122">
        <f t="shared" si="8"/>
      </c>
      <c r="AQ14" s="122">
        <f t="shared" si="8"/>
      </c>
      <c r="AR14" s="122">
        <f t="shared" si="8"/>
      </c>
      <c r="AS14" s="148">
        <f t="shared" si="8"/>
      </c>
    </row>
    <row r="15" spans="1:45" ht="12.75">
      <c r="A15" s="68"/>
      <c r="B15" s="69"/>
      <c r="C15" s="69" t="s">
        <v>125</v>
      </c>
      <c r="D15" s="69"/>
      <c r="E15" s="70"/>
      <c r="F15" s="87"/>
      <c r="G15" s="94"/>
      <c r="H15" s="101"/>
      <c r="I15" s="103"/>
      <c r="J15" s="106"/>
      <c r="K15" s="103"/>
      <c r="L15" s="60"/>
      <c r="M15" s="149">
        <f t="shared" si="0"/>
      </c>
      <c r="N15" s="150">
        <f t="shared" si="1"/>
      </c>
      <c r="O15" s="75"/>
      <c r="P15" s="103">
        <f t="shared" si="2"/>
      </c>
      <c r="Q15" s="60"/>
      <c r="R15" s="151">
        <f t="shared" si="3"/>
      </c>
      <c r="S15" s="59"/>
      <c r="T15" s="60"/>
      <c r="U15" s="78"/>
      <c r="V15" s="61"/>
      <c r="W15" s="152">
        <f ca="1" t="shared" si="4"/>
      </c>
      <c r="X15" s="54"/>
      <c r="Z15" s="147">
        <f t="shared" si="5"/>
      </c>
      <c r="AA15" s="122">
        <f t="shared" si="7"/>
      </c>
      <c r="AB15" s="122">
        <f t="shared" si="7"/>
      </c>
      <c r="AC15" s="122">
        <f t="shared" si="7"/>
      </c>
      <c r="AD15" s="122">
        <f t="shared" si="7"/>
      </c>
      <c r="AE15" s="122">
        <f t="shared" si="7"/>
      </c>
      <c r="AF15" s="122">
        <f t="shared" si="7"/>
      </c>
      <c r="AG15" s="122">
        <f t="shared" si="7"/>
      </c>
      <c r="AH15" s="122">
        <f t="shared" si="7"/>
      </c>
      <c r="AI15" s="122">
        <f t="shared" si="7"/>
      </c>
      <c r="AJ15" s="122">
        <f t="shared" si="7"/>
      </c>
      <c r="AK15" s="122">
        <f t="shared" si="7"/>
      </c>
      <c r="AL15" s="122">
        <f t="shared" si="7"/>
      </c>
      <c r="AM15" s="122">
        <f t="shared" si="7"/>
      </c>
      <c r="AN15" s="122">
        <f t="shared" si="7"/>
      </c>
      <c r="AO15" s="122">
        <f t="shared" si="8"/>
      </c>
      <c r="AP15" s="122">
        <f t="shared" si="8"/>
      </c>
      <c r="AQ15" s="122">
        <f t="shared" si="8"/>
      </c>
      <c r="AR15" s="122">
        <f t="shared" si="8"/>
      </c>
      <c r="AS15" s="148">
        <f t="shared" si="8"/>
      </c>
    </row>
    <row r="16" spans="1:45" ht="12.75">
      <c r="A16" s="68"/>
      <c r="B16" s="69"/>
      <c r="C16" s="69"/>
      <c r="D16" s="69" t="s">
        <v>126</v>
      </c>
      <c r="E16" s="70"/>
      <c r="F16" s="87"/>
      <c r="G16" s="94"/>
      <c r="H16" s="101"/>
      <c r="I16" s="103"/>
      <c r="J16" s="106"/>
      <c r="K16" s="103"/>
      <c r="L16" s="60"/>
      <c r="M16" s="149"/>
      <c r="N16" s="150"/>
      <c r="O16" s="75"/>
      <c r="P16" s="103">
        <f t="shared" si="2"/>
      </c>
      <c r="Q16" s="60"/>
      <c r="R16" s="151">
        <f t="shared" si="3"/>
      </c>
      <c r="S16" s="59"/>
      <c r="T16" s="60"/>
      <c r="U16" s="78"/>
      <c r="V16" s="61"/>
      <c r="W16" s="152">
        <f ca="1" t="shared" si="4"/>
      </c>
      <c r="X16" s="54"/>
      <c r="Z16" s="147">
        <f t="shared" si="5"/>
      </c>
      <c r="AA16" s="122">
        <f t="shared" si="7"/>
      </c>
      <c r="AB16" s="122">
        <f t="shared" si="7"/>
      </c>
      <c r="AC16" s="122">
        <f t="shared" si="7"/>
      </c>
      <c r="AD16" s="122">
        <f t="shared" si="7"/>
      </c>
      <c r="AE16" s="122">
        <f t="shared" si="7"/>
      </c>
      <c r="AF16" s="122">
        <f t="shared" si="7"/>
      </c>
      <c r="AG16" s="122">
        <f t="shared" si="7"/>
      </c>
      <c r="AH16" s="122">
        <f t="shared" si="7"/>
      </c>
      <c r="AI16" s="122">
        <f t="shared" si="7"/>
      </c>
      <c r="AJ16" s="122">
        <f t="shared" si="7"/>
      </c>
      <c r="AK16" s="122">
        <f t="shared" si="7"/>
      </c>
      <c r="AL16" s="122">
        <f t="shared" si="7"/>
      </c>
      <c r="AM16" s="122">
        <f t="shared" si="7"/>
      </c>
      <c r="AN16" s="122">
        <f t="shared" si="7"/>
      </c>
      <c r="AO16" s="122">
        <f t="shared" si="8"/>
      </c>
      <c r="AP16" s="122">
        <f t="shared" si="8"/>
      </c>
      <c r="AQ16" s="122">
        <f t="shared" si="8"/>
      </c>
      <c r="AR16" s="122">
        <f t="shared" si="8"/>
      </c>
      <c r="AS16" s="148">
        <f t="shared" si="8"/>
      </c>
    </row>
    <row r="17" spans="1:45" ht="12.75">
      <c r="A17" s="68"/>
      <c r="B17" s="69"/>
      <c r="C17" s="69"/>
      <c r="D17" s="69"/>
      <c r="E17" s="70" t="s">
        <v>127</v>
      </c>
      <c r="F17" s="87">
        <v>1963</v>
      </c>
      <c r="G17" s="94">
        <v>3</v>
      </c>
      <c r="H17" s="101">
        <f>V17*0.17</f>
        <v>4250</v>
      </c>
      <c r="I17" s="103">
        <f>VLOOKUP(G17,'B - Residual Lives'!$B$4:$D$13,3)</f>
        <v>100</v>
      </c>
      <c r="J17" s="106">
        <f>H17/I17</f>
        <v>42.5</v>
      </c>
      <c r="K17" s="104">
        <f>((2003-F17)/I17)*H17</f>
        <v>1700</v>
      </c>
      <c r="L17" s="60">
        <v>4</v>
      </c>
      <c r="M17" s="149">
        <f>INDEX('B - Residual Lives'!$E$4:$I$12,G17,L17)</f>
        <v>40</v>
      </c>
      <c r="N17" s="150">
        <f>(I17-M17)/I17</f>
        <v>0.6</v>
      </c>
      <c r="O17" s="75">
        <v>0</v>
      </c>
      <c r="P17" s="103">
        <f t="shared" si="2"/>
        <v>6</v>
      </c>
      <c r="Q17" s="60">
        <v>5</v>
      </c>
      <c r="R17" s="151">
        <f t="shared" si="3"/>
        <v>30</v>
      </c>
      <c r="S17" s="59">
        <v>1.25</v>
      </c>
      <c r="T17" s="60">
        <v>50</v>
      </c>
      <c r="U17" s="78">
        <v>5</v>
      </c>
      <c r="V17" s="61">
        <v>25000</v>
      </c>
      <c r="W17" s="152">
        <f ca="1" t="shared" si="4"/>
        <v>2045</v>
      </c>
      <c r="X17" s="54"/>
      <c r="Z17" s="147">
        <f t="shared" si="5"/>
      </c>
      <c r="AA17" s="122">
        <f t="shared" si="7"/>
      </c>
      <c r="AB17" s="122">
        <f t="shared" si="7"/>
      </c>
      <c r="AC17" s="122">
        <f t="shared" si="7"/>
      </c>
      <c r="AD17" s="122">
        <f t="shared" si="7"/>
      </c>
      <c r="AE17" s="122">
        <f t="shared" si="7"/>
      </c>
      <c r="AF17" s="122">
        <f t="shared" si="7"/>
      </c>
      <c r="AG17" s="122">
        <f t="shared" si="7"/>
      </c>
      <c r="AH17" s="122">
        <f t="shared" si="7"/>
      </c>
      <c r="AI17" s="122">
        <f t="shared" si="7"/>
      </c>
      <c r="AJ17" s="122">
        <f t="shared" si="7"/>
      </c>
      <c r="AK17" s="122">
        <f t="shared" si="7"/>
      </c>
      <c r="AL17" s="122">
        <f t="shared" si="7"/>
      </c>
      <c r="AM17" s="122">
        <f t="shared" si="7"/>
      </c>
      <c r="AN17" s="122">
        <f t="shared" si="7"/>
      </c>
      <c r="AO17" s="122">
        <f t="shared" si="8"/>
      </c>
      <c r="AP17" s="122">
        <f t="shared" si="8"/>
      </c>
      <c r="AQ17" s="122">
        <f t="shared" si="8"/>
      </c>
      <c r="AR17" s="122">
        <f t="shared" si="8"/>
      </c>
      <c r="AS17" s="148">
        <f t="shared" si="8"/>
      </c>
    </row>
    <row r="18" spans="1:45" ht="12.75">
      <c r="A18" s="68"/>
      <c r="B18" s="69"/>
      <c r="C18" s="69"/>
      <c r="D18" s="69"/>
      <c r="E18" s="70" t="s">
        <v>128</v>
      </c>
      <c r="F18" s="87">
        <v>1963</v>
      </c>
      <c r="G18" s="94">
        <v>3</v>
      </c>
      <c r="H18" s="101">
        <f aca="true" t="shared" si="9" ref="H18:H59">V18*0.17</f>
        <v>1360</v>
      </c>
      <c r="I18" s="103">
        <f>VLOOKUP(G18,'B - Residual Lives'!$B$4:$D$13,3)</f>
        <v>100</v>
      </c>
      <c r="J18" s="106">
        <f aca="true" t="shared" si="10" ref="J18:J59">H18/I18</f>
        <v>13.6</v>
      </c>
      <c r="K18" s="104">
        <f aca="true" t="shared" si="11" ref="K18:K59">((2003-F18)/I18)*H18</f>
        <v>544</v>
      </c>
      <c r="L18" s="60">
        <v>3</v>
      </c>
      <c r="M18" s="149">
        <f>INDEX('B - Residual Lives'!$E$4:$I$12,G18,L18)</f>
        <v>60</v>
      </c>
      <c r="N18" s="150">
        <f aca="true" t="shared" si="12" ref="N18:N59">(I18-M18)/I18</f>
        <v>0.4</v>
      </c>
      <c r="O18" s="75">
        <v>0</v>
      </c>
      <c r="P18" s="103">
        <f t="shared" si="2"/>
        <v>4</v>
      </c>
      <c r="Q18" s="60">
        <v>5</v>
      </c>
      <c r="R18" s="151">
        <f t="shared" si="3"/>
        <v>20</v>
      </c>
      <c r="S18" s="59">
        <v>1</v>
      </c>
      <c r="T18" s="60">
        <v>40</v>
      </c>
      <c r="U18" s="78">
        <v>5</v>
      </c>
      <c r="V18" s="61">
        <v>8000</v>
      </c>
      <c r="W18" s="152">
        <f ca="1" t="shared" si="4"/>
        <v>2045</v>
      </c>
      <c r="X18" s="54"/>
      <c r="Z18" s="147">
        <f t="shared" si="5"/>
      </c>
      <c r="AA18" s="122">
        <f t="shared" si="7"/>
      </c>
      <c r="AB18" s="122">
        <f t="shared" si="7"/>
      </c>
      <c r="AC18" s="122">
        <f t="shared" si="7"/>
      </c>
      <c r="AD18" s="122">
        <f t="shared" si="7"/>
      </c>
      <c r="AE18" s="122">
        <f t="shared" si="7"/>
      </c>
      <c r="AF18" s="122">
        <f t="shared" si="7"/>
      </c>
      <c r="AG18" s="122">
        <f t="shared" si="7"/>
      </c>
      <c r="AH18" s="122">
        <f t="shared" si="7"/>
      </c>
      <c r="AI18" s="122">
        <f t="shared" si="7"/>
      </c>
      <c r="AJ18" s="122">
        <f t="shared" si="7"/>
      </c>
      <c r="AK18" s="122">
        <f t="shared" si="7"/>
      </c>
      <c r="AL18" s="122">
        <f t="shared" si="7"/>
      </c>
      <c r="AM18" s="122">
        <f t="shared" si="7"/>
      </c>
      <c r="AN18" s="122">
        <f t="shared" si="7"/>
      </c>
      <c r="AO18" s="122">
        <f t="shared" si="8"/>
      </c>
      <c r="AP18" s="122">
        <f t="shared" si="8"/>
      </c>
      <c r="AQ18" s="122">
        <f t="shared" si="8"/>
      </c>
      <c r="AR18" s="122">
        <f t="shared" si="8"/>
      </c>
      <c r="AS18" s="148">
        <f t="shared" si="8"/>
      </c>
    </row>
    <row r="19" spans="1:45" ht="12.75">
      <c r="A19" s="68"/>
      <c r="B19" s="69"/>
      <c r="C19" s="69"/>
      <c r="D19" s="69"/>
      <c r="E19" s="70" t="s">
        <v>167</v>
      </c>
      <c r="F19" s="87">
        <v>1963</v>
      </c>
      <c r="G19" s="94">
        <v>5</v>
      </c>
      <c r="H19" s="101">
        <f t="shared" si="9"/>
        <v>442.00000000000006</v>
      </c>
      <c r="I19" s="103">
        <f>VLOOKUP(G19,'B - Residual Lives'!$B$4:$D$13,3)</f>
        <v>30</v>
      </c>
      <c r="J19" s="106">
        <f t="shared" si="10"/>
        <v>14.733333333333336</v>
      </c>
      <c r="K19" s="104">
        <f t="shared" si="11"/>
        <v>589.3333333333334</v>
      </c>
      <c r="L19" s="60">
        <v>5</v>
      </c>
      <c r="M19" s="149">
        <f>INDEX('B - Residual Lives'!$E$4:$I$12,G19,L19)</f>
        <v>6</v>
      </c>
      <c r="N19" s="150">
        <f t="shared" si="12"/>
        <v>0.8</v>
      </c>
      <c r="O19" s="75">
        <v>0</v>
      </c>
      <c r="P19" s="103">
        <f t="shared" si="2"/>
        <v>8</v>
      </c>
      <c r="Q19" s="60">
        <v>5</v>
      </c>
      <c r="R19" s="151">
        <f t="shared" si="3"/>
        <v>40</v>
      </c>
      <c r="S19" s="59">
        <v>1.5</v>
      </c>
      <c r="T19" s="60">
        <v>10</v>
      </c>
      <c r="U19" s="78">
        <v>7</v>
      </c>
      <c r="V19" s="61">
        <v>2600</v>
      </c>
      <c r="W19" s="152">
        <f ca="1" t="shared" si="4"/>
        <v>2011</v>
      </c>
      <c r="X19" s="54"/>
      <c r="Z19" s="147">
        <f t="shared" si="5"/>
      </c>
      <c r="AA19" s="122">
        <f t="shared" si="7"/>
      </c>
      <c r="AB19" s="122">
        <f t="shared" si="7"/>
      </c>
      <c r="AC19" s="122">
        <f t="shared" si="7"/>
      </c>
      <c r="AD19" s="122">
        <f t="shared" si="7"/>
      </c>
      <c r="AE19" s="122">
        <f t="shared" si="7"/>
      </c>
      <c r="AF19" s="122">
        <f t="shared" si="7"/>
      </c>
      <c r="AG19" s="122">
        <f t="shared" si="7"/>
        <v>2600</v>
      </c>
      <c r="AH19" s="122">
        <f t="shared" si="7"/>
      </c>
      <c r="AI19" s="122">
        <f t="shared" si="7"/>
      </c>
      <c r="AJ19" s="122">
        <f t="shared" si="7"/>
      </c>
      <c r="AK19" s="122">
        <f t="shared" si="7"/>
      </c>
      <c r="AL19" s="122">
        <f t="shared" si="7"/>
      </c>
      <c r="AM19" s="122">
        <f t="shared" si="7"/>
      </c>
      <c r="AN19" s="122">
        <f t="shared" si="7"/>
      </c>
      <c r="AO19" s="122">
        <f t="shared" si="8"/>
      </c>
      <c r="AP19" s="122">
        <f t="shared" si="8"/>
      </c>
      <c r="AQ19" s="122">
        <f t="shared" si="8"/>
      </c>
      <c r="AR19" s="122">
        <f t="shared" si="8"/>
      </c>
      <c r="AS19" s="148">
        <f t="shared" si="8"/>
      </c>
    </row>
    <row r="20" spans="1:45" ht="12.75">
      <c r="A20" s="68"/>
      <c r="B20" s="69"/>
      <c r="C20" s="69"/>
      <c r="D20" s="69" t="s">
        <v>129</v>
      </c>
      <c r="E20" s="70"/>
      <c r="F20" s="87"/>
      <c r="G20" s="94"/>
      <c r="H20" s="101"/>
      <c r="I20" s="103"/>
      <c r="J20" s="106"/>
      <c r="K20" s="104"/>
      <c r="L20" s="60"/>
      <c r="M20" s="149"/>
      <c r="N20" s="150"/>
      <c r="O20" s="75"/>
      <c r="P20" s="103">
        <f aca="true" t="shared" si="13" ref="P20:P57">IF(N20="","",ROUND(N20*10*(1-O20),0))</f>
      </c>
      <c r="Q20" s="60"/>
      <c r="R20" s="151">
        <f aca="true" t="shared" si="14" ref="R20:R57">IF(OR(Q20="",P20=""),"",P20*Q20)</f>
      </c>
      <c r="S20" s="59"/>
      <c r="T20" s="60"/>
      <c r="U20" s="78"/>
      <c r="V20" s="61"/>
      <c r="W20" s="152">
        <f aca="true" ca="1" t="shared" si="15" ref="W20:W57">IF(F20="","",YEAR(NOW())+MIN(M20,T20))</f>
      </c>
      <c r="X20" s="54"/>
      <c r="Z20" s="147">
        <f t="shared" si="5"/>
      </c>
      <c r="AA20" s="122">
        <f t="shared" si="7"/>
      </c>
      <c r="AB20" s="122">
        <f t="shared" si="7"/>
      </c>
      <c r="AC20" s="122">
        <f t="shared" si="7"/>
      </c>
      <c r="AD20" s="122">
        <f t="shared" si="7"/>
      </c>
      <c r="AE20" s="122">
        <f t="shared" si="7"/>
      </c>
      <c r="AF20" s="122">
        <f t="shared" si="7"/>
      </c>
      <c r="AG20" s="122">
        <f t="shared" si="7"/>
      </c>
      <c r="AH20" s="122">
        <f t="shared" si="7"/>
      </c>
      <c r="AI20" s="122">
        <f t="shared" si="7"/>
      </c>
      <c r="AJ20" s="122">
        <f t="shared" si="7"/>
      </c>
      <c r="AK20" s="122">
        <f t="shared" si="7"/>
      </c>
      <c r="AL20" s="122">
        <f t="shared" si="7"/>
      </c>
      <c r="AM20" s="122">
        <f t="shared" si="7"/>
      </c>
      <c r="AN20" s="122">
        <f t="shared" si="7"/>
      </c>
      <c r="AO20" s="122">
        <f t="shared" si="8"/>
      </c>
      <c r="AP20" s="122">
        <f t="shared" si="8"/>
      </c>
      <c r="AQ20" s="122">
        <f t="shared" si="8"/>
      </c>
      <c r="AR20" s="122">
        <f t="shared" si="8"/>
      </c>
      <c r="AS20" s="148">
        <f t="shared" si="8"/>
      </c>
    </row>
    <row r="21" spans="1:45" ht="12.75">
      <c r="A21" s="68"/>
      <c r="B21" s="69"/>
      <c r="C21" s="69"/>
      <c r="D21" s="69"/>
      <c r="E21" s="70" t="s">
        <v>130</v>
      </c>
      <c r="F21" s="87">
        <v>1950</v>
      </c>
      <c r="G21" s="94">
        <v>7</v>
      </c>
      <c r="H21" s="101">
        <f t="shared" si="9"/>
        <v>2550</v>
      </c>
      <c r="I21" s="103">
        <f>VLOOKUP(G21,'B - Residual Lives'!$B$4:$D$13,3)</f>
        <v>30</v>
      </c>
      <c r="J21" s="106">
        <f t="shared" si="10"/>
        <v>85</v>
      </c>
      <c r="K21" s="104">
        <f t="shared" si="11"/>
        <v>4505</v>
      </c>
      <c r="L21" s="60">
        <v>1</v>
      </c>
      <c r="M21" s="149">
        <f>INDEX('B - Residual Lives'!$E$4:$I$12,G21,L21)</f>
        <v>30</v>
      </c>
      <c r="N21" s="150">
        <f t="shared" si="12"/>
        <v>0</v>
      </c>
      <c r="O21" s="75">
        <v>0</v>
      </c>
      <c r="P21" s="103">
        <f t="shared" si="13"/>
        <v>0</v>
      </c>
      <c r="Q21" s="60">
        <v>5</v>
      </c>
      <c r="R21" s="151">
        <f t="shared" si="14"/>
        <v>0</v>
      </c>
      <c r="S21" s="59">
        <v>0.75</v>
      </c>
      <c r="T21" s="60">
        <v>40</v>
      </c>
      <c r="U21" s="78">
        <v>7</v>
      </c>
      <c r="V21" s="61">
        <v>15000</v>
      </c>
      <c r="W21" s="152">
        <f ca="1" t="shared" si="15"/>
        <v>2035</v>
      </c>
      <c r="X21" s="54"/>
      <c r="Z21" s="147">
        <f t="shared" si="5"/>
      </c>
      <c r="AA21" s="122">
        <f aca="true" t="shared" si="16" ref="AA21:AN30">IF(AA$7=$W21,$V21,"")</f>
      </c>
      <c r="AB21" s="122">
        <f t="shared" si="16"/>
      </c>
      <c r="AC21" s="122">
        <f t="shared" si="16"/>
      </c>
      <c r="AD21" s="122">
        <f t="shared" si="16"/>
      </c>
      <c r="AE21" s="122">
        <f t="shared" si="16"/>
      </c>
      <c r="AF21" s="122">
        <f t="shared" si="16"/>
      </c>
      <c r="AG21" s="122">
        <f t="shared" si="16"/>
      </c>
      <c r="AH21" s="122">
        <f t="shared" si="16"/>
      </c>
      <c r="AI21" s="122">
        <f t="shared" si="16"/>
      </c>
      <c r="AJ21" s="122">
        <f t="shared" si="16"/>
      </c>
      <c r="AK21" s="122">
        <f t="shared" si="16"/>
      </c>
      <c r="AL21" s="122">
        <f t="shared" si="16"/>
      </c>
      <c r="AM21" s="122">
        <f t="shared" si="16"/>
      </c>
      <c r="AN21" s="122">
        <f t="shared" si="16"/>
      </c>
      <c r="AO21" s="122">
        <f t="shared" si="8"/>
      </c>
      <c r="AP21" s="122">
        <f t="shared" si="8"/>
      </c>
      <c r="AQ21" s="122">
        <f t="shared" si="8"/>
      </c>
      <c r="AR21" s="122">
        <f t="shared" si="8"/>
      </c>
      <c r="AS21" s="148">
        <f t="shared" si="8"/>
      </c>
    </row>
    <row r="22" spans="1:45" ht="12.75">
      <c r="A22" s="68"/>
      <c r="B22" s="69"/>
      <c r="C22" s="69"/>
      <c r="D22" s="69"/>
      <c r="E22" s="70" t="s">
        <v>131</v>
      </c>
      <c r="F22" s="87">
        <v>1963</v>
      </c>
      <c r="G22" s="94">
        <v>7</v>
      </c>
      <c r="H22" s="101">
        <f t="shared" si="9"/>
        <v>340</v>
      </c>
      <c r="I22" s="103">
        <f>VLOOKUP(G22,'B - Residual Lives'!$B$4:$D$13,3)</f>
        <v>30</v>
      </c>
      <c r="J22" s="106">
        <f t="shared" si="10"/>
        <v>11.333333333333334</v>
      </c>
      <c r="K22" s="104">
        <f t="shared" si="11"/>
        <v>453.3333333333333</v>
      </c>
      <c r="L22" s="60">
        <v>1</v>
      </c>
      <c r="M22" s="149">
        <f>INDEX('B - Residual Lives'!$E$4:$I$12,G22,L22)</f>
        <v>30</v>
      </c>
      <c r="N22" s="150">
        <f t="shared" si="12"/>
        <v>0</v>
      </c>
      <c r="O22" s="75">
        <v>0</v>
      </c>
      <c r="P22" s="103">
        <f t="shared" si="13"/>
        <v>0</v>
      </c>
      <c r="Q22" s="60">
        <v>5</v>
      </c>
      <c r="R22" s="151">
        <f t="shared" si="14"/>
        <v>0</v>
      </c>
      <c r="S22" s="59">
        <v>0.5</v>
      </c>
      <c r="T22" s="60">
        <v>35</v>
      </c>
      <c r="U22" s="78">
        <v>7</v>
      </c>
      <c r="V22" s="85">
        <v>2000</v>
      </c>
      <c r="W22" s="152">
        <f ca="1" t="shared" si="15"/>
        <v>2035</v>
      </c>
      <c r="X22" s="54"/>
      <c r="Z22" s="147">
        <f t="shared" si="5"/>
      </c>
      <c r="AA22" s="122">
        <f t="shared" si="16"/>
      </c>
      <c r="AB22" s="122">
        <f t="shared" si="16"/>
      </c>
      <c r="AC22" s="122">
        <f t="shared" si="16"/>
      </c>
      <c r="AD22" s="122">
        <f t="shared" si="16"/>
      </c>
      <c r="AE22" s="122">
        <f t="shared" si="16"/>
      </c>
      <c r="AF22" s="122">
        <f t="shared" si="16"/>
      </c>
      <c r="AG22" s="122">
        <f t="shared" si="16"/>
      </c>
      <c r="AH22" s="122">
        <f t="shared" si="16"/>
      </c>
      <c r="AI22" s="122">
        <f t="shared" si="16"/>
      </c>
      <c r="AJ22" s="122">
        <f t="shared" si="16"/>
      </c>
      <c r="AK22" s="122">
        <f t="shared" si="16"/>
      </c>
      <c r="AL22" s="122">
        <f t="shared" si="16"/>
      </c>
      <c r="AM22" s="122">
        <f t="shared" si="16"/>
      </c>
      <c r="AN22" s="122">
        <f t="shared" si="16"/>
      </c>
      <c r="AO22" s="122">
        <f t="shared" si="8"/>
      </c>
      <c r="AP22" s="122">
        <f t="shared" si="8"/>
      </c>
      <c r="AQ22" s="122">
        <f t="shared" si="8"/>
      </c>
      <c r="AR22" s="122">
        <f t="shared" si="8"/>
      </c>
      <c r="AS22" s="148">
        <f t="shared" si="8"/>
      </c>
    </row>
    <row r="23" spans="1:45" ht="12.75">
      <c r="A23" s="68"/>
      <c r="B23" s="69"/>
      <c r="C23" s="69"/>
      <c r="D23" s="69" t="s">
        <v>132</v>
      </c>
      <c r="E23" s="70"/>
      <c r="F23" s="87"/>
      <c r="G23" s="94"/>
      <c r="H23" s="101"/>
      <c r="I23" s="103"/>
      <c r="J23" s="106"/>
      <c r="K23" s="104"/>
      <c r="L23" s="60"/>
      <c r="M23" s="149"/>
      <c r="N23" s="150"/>
      <c r="O23" s="75"/>
      <c r="P23" s="103">
        <f t="shared" si="13"/>
      </c>
      <c r="Q23" s="60"/>
      <c r="R23" s="151">
        <f t="shared" si="14"/>
      </c>
      <c r="S23" s="59"/>
      <c r="T23" s="60"/>
      <c r="U23" s="78"/>
      <c r="V23" s="61"/>
      <c r="W23" s="152">
        <f ca="1" t="shared" si="15"/>
      </c>
      <c r="X23" s="54"/>
      <c r="Z23" s="147">
        <f t="shared" si="5"/>
      </c>
      <c r="AA23" s="122">
        <f t="shared" si="16"/>
      </c>
      <c r="AB23" s="122">
        <f t="shared" si="16"/>
      </c>
      <c r="AC23" s="122">
        <f t="shared" si="16"/>
      </c>
      <c r="AD23" s="122">
        <f t="shared" si="16"/>
      </c>
      <c r="AE23" s="122">
        <f t="shared" si="16"/>
      </c>
      <c r="AF23" s="122">
        <f t="shared" si="16"/>
      </c>
      <c r="AG23" s="122">
        <f t="shared" si="16"/>
      </c>
      <c r="AH23" s="122">
        <f t="shared" si="16"/>
      </c>
      <c r="AI23" s="122">
        <f t="shared" si="16"/>
      </c>
      <c r="AJ23" s="122">
        <f t="shared" si="16"/>
      </c>
      <c r="AK23" s="122">
        <f t="shared" si="16"/>
      </c>
      <c r="AL23" s="122">
        <f t="shared" si="16"/>
      </c>
      <c r="AM23" s="122">
        <f t="shared" si="16"/>
      </c>
      <c r="AN23" s="122">
        <f t="shared" si="16"/>
      </c>
      <c r="AO23" s="122">
        <f t="shared" si="8"/>
      </c>
      <c r="AP23" s="122">
        <f t="shared" si="8"/>
      </c>
      <c r="AQ23" s="122">
        <f t="shared" si="8"/>
      </c>
      <c r="AR23" s="122">
        <f t="shared" si="8"/>
      </c>
      <c r="AS23" s="148">
        <f t="shared" si="8"/>
      </c>
    </row>
    <row r="24" spans="1:45" ht="12.75">
      <c r="A24" s="68"/>
      <c r="B24" s="69"/>
      <c r="C24" s="69"/>
      <c r="D24" s="69"/>
      <c r="E24" s="70" t="s">
        <v>133</v>
      </c>
      <c r="F24" s="87">
        <v>1963</v>
      </c>
      <c r="G24" s="94">
        <v>8</v>
      </c>
      <c r="H24" s="101">
        <f t="shared" si="9"/>
        <v>85</v>
      </c>
      <c r="I24" s="103">
        <f>VLOOKUP(G24,'B - Residual Lives'!$B$4:$D$13,3)</f>
        <v>25</v>
      </c>
      <c r="J24" s="106">
        <f t="shared" si="10"/>
        <v>3.4</v>
      </c>
      <c r="K24" s="104">
        <f t="shared" si="11"/>
        <v>136</v>
      </c>
      <c r="L24" s="60">
        <v>4</v>
      </c>
      <c r="M24" s="149">
        <f>INDEX('B - Residual Lives'!$E$4:$I$12,G24,L24)</f>
        <v>10</v>
      </c>
      <c r="N24" s="150">
        <f t="shared" si="12"/>
        <v>0.6</v>
      </c>
      <c r="O24" s="75">
        <v>0</v>
      </c>
      <c r="P24" s="103">
        <f t="shared" si="13"/>
        <v>6</v>
      </c>
      <c r="Q24" s="60">
        <v>5</v>
      </c>
      <c r="R24" s="151">
        <f t="shared" si="14"/>
        <v>30</v>
      </c>
      <c r="S24" s="59">
        <v>0.5</v>
      </c>
      <c r="T24" s="60">
        <v>30</v>
      </c>
      <c r="U24" s="78">
        <v>6</v>
      </c>
      <c r="V24" s="61">
        <v>500</v>
      </c>
      <c r="W24" s="152">
        <f ca="1" t="shared" si="15"/>
        <v>2015</v>
      </c>
      <c r="X24" s="54"/>
      <c r="Z24" s="147">
        <f t="shared" si="5"/>
      </c>
      <c r="AA24" s="122">
        <f t="shared" si="16"/>
      </c>
      <c r="AB24" s="122">
        <f t="shared" si="16"/>
      </c>
      <c r="AC24" s="122">
        <f t="shared" si="16"/>
      </c>
      <c r="AD24" s="122">
        <f t="shared" si="16"/>
      </c>
      <c r="AE24" s="122">
        <f t="shared" si="16"/>
      </c>
      <c r="AF24" s="122">
        <f t="shared" si="16"/>
      </c>
      <c r="AG24" s="122">
        <f t="shared" si="16"/>
      </c>
      <c r="AH24" s="122">
        <f t="shared" si="16"/>
      </c>
      <c r="AI24" s="122">
        <f t="shared" si="16"/>
      </c>
      <c r="AJ24" s="122">
        <f t="shared" si="16"/>
      </c>
      <c r="AK24" s="122">
        <f t="shared" si="16"/>
        <v>500</v>
      </c>
      <c r="AL24" s="122">
        <f t="shared" si="16"/>
      </c>
      <c r="AM24" s="122">
        <f t="shared" si="16"/>
      </c>
      <c r="AN24" s="122">
        <f t="shared" si="16"/>
      </c>
      <c r="AO24" s="122">
        <f t="shared" si="8"/>
      </c>
      <c r="AP24" s="122">
        <f t="shared" si="8"/>
      </c>
      <c r="AQ24" s="122">
        <f t="shared" si="8"/>
      </c>
      <c r="AR24" s="122">
        <f t="shared" si="8"/>
      </c>
      <c r="AS24" s="148">
        <f t="shared" si="8"/>
      </c>
    </row>
    <row r="25" spans="1:45" ht="12.75">
      <c r="A25" s="68"/>
      <c r="B25" s="69"/>
      <c r="C25" s="69"/>
      <c r="D25" s="69"/>
      <c r="E25" s="70" t="s">
        <v>134</v>
      </c>
      <c r="F25" s="87">
        <v>1983</v>
      </c>
      <c r="G25" s="94">
        <v>8</v>
      </c>
      <c r="H25" s="101">
        <v>8600</v>
      </c>
      <c r="I25" s="103">
        <f>VLOOKUP(G25,'B - Residual Lives'!$B$4:$D$13,3)</f>
        <v>25</v>
      </c>
      <c r="J25" s="106">
        <f t="shared" si="10"/>
        <v>344</v>
      </c>
      <c r="K25" s="104">
        <f t="shared" si="11"/>
        <v>6880</v>
      </c>
      <c r="L25" s="60">
        <v>4</v>
      </c>
      <c r="M25" s="149">
        <f>INDEX('B - Residual Lives'!$E$4:$I$12,G25,L25)</f>
        <v>10</v>
      </c>
      <c r="N25" s="150">
        <f t="shared" si="12"/>
        <v>0.6</v>
      </c>
      <c r="O25" s="75">
        <v>0</v>
      </c>
      <c r="P25" s="103">
        <f t="shared" si="13"/>
        <v>6</v>
      </c>
      <c r="Q25" s="60">
        <v>2</v>
      </c>
      <c r="R25" s="151">
        <f t="shared" si="14"/>
        <v>12</v>
      </c>
      <c r="S25" s="59">
        <v>1.5</v>
      </c>
      <c r="T25" s="60">
        <v>2</v>
      </c>
      <c r="U25" s="78">
        <v>8</v>
      </c>
      <c r="V25" s="61">
        <v>5000</v>
      </c>
      <c r="W25" s="152">
        <f ca="1" t="shared" si="15"/>
        <v>2007</v>
      </c>
      <c r="X25" s="54"/>
      <c r="Z25" s="147">
        <f t="shared" si="5"/>
      </c>
      <c r="AA25" s="122">
        <f t="shared" si="16"/>
      </c>
      <c r="AB25" s="122">
        <f t="shared" si="16"/>
      </c>
      <c r="AC25" s="122">
        <f t="shared" si="16"/>
        <v>5000</v>
      </c>
      <c r="AD25" s="122">
        <f t="shared" si="16"/>
      </c>
      <c r="AE25" s="122">
        <f t="shared" si="16"/>
      </c>
      <c r="AF25" s="122">
        <f t="shared" si="16"/>
      </c>
      <c r="AG25" s="122">
        <f t="shared" si="16"/>
      </c>
      <c r="AH25" s="122">
        <f t="shared" si="16"/>
      </c>
      <c r="AI25" s="122">
        <f t="shared" si="16"/>
      </c>
      <c r="AJ25" s="122">
        <f t="shared" si="16"/>
      </c>
      <c r="AK25" s="122">
        <f t="shared" si="16"/>
      </c>
      <c r="AL25" s="122">
        <f t="shared" si="16"/>
      </c>
      <c r="AM25" s="122">
        <f t="shared" si="16"/>
      </c>
      <c r="AN25" s="122">
        <f t="shared" si="16"/>
      </c>
      <c r="AO25" s="122">
        <f t="shared" si="8"/>
      </c>
      <c r="AP25" s="122">
        <f t="shared" si="8"/>
      </c>
      <c r="AQ25" s="122">
        <f t="shared" si="8"/>
      </c>
      <c r="AR25" s="122">
        <f t="shared" si="8"/>
      </c>
      <c r="AS25" s="148">
        <f t="shared" si="8"/>
      </c>
    </row>
    <row r="26" spans="1:45" ht="12.75">
      <c r="A26" s="68"/>
      <c r="B26" s="69"/>
      <c r="C26" s="69"/>
      <c r="D26" s="69"/>
      <c r="E26" s="70" t="s">
        <v>135</v>
      </c>
      <c r="F26" s="87">
        <v>1963</v>
      </c>
      <c r="G26" s="94">
        <v>8</v>
      </c>
      <c r="H26" s="101">
        <f t="shared" si="9"/>
        <v>170</v>
      </c>
      <c r="I26" s="103">
        <f>VLOOKUP(G26,'B - Residual Lives'!$B$4:$D$13,3)</f>
        <v>25</v>
      </c>
      <c r="J26" s="106">
        <f t="shared" si="10"/>
        <v>6.8</v>
      </c>
      <c r="K26" s="104">
        <f t="shared" si="11"/>
        <v>272</v>
      </c>
      <c r="L26" s="60">
        <v>3</v>
      </c>
      <c r="M26" s="149">
        <f>INDEX('B - Residual Lives'!$E$4:$I$12,G26,L26)</f>
        <v>15</v>
      </c>
      <c r="N26" s="150">
        <f t="shared" si="12"/>
        <v>0.4</v>
      </c>
      <c r="O26" s="75">
        <v>1</v>
      </c>
      <c r="P26" s="103">
        <f t="shared" si="13"/>
        <v>0</v>
      </c>
      <c r="Q26" s="60">
        <v>2</v>
      </c>
      <c r="R26" s="151">
        <f t="shared" si="14"/>
        <v>0</v>
      </c>
      <c r="S26" s="59">
        <v>1.25</v>
      </c>
      <c r="T26" s="60">
        <v>15</v>
      </c>
      <c r="U26" s="78">
        <v>7</v>
      </c>
      <c r="V26" s="61">
        <v>1000</v>
      </c>
      <c r="W26" s="152">
        <f ca="1" t="shared" si="15"/>
        <v>2020</v>
      </c>
      <c r="X26" s="54"/>
      <c r="Z26" s="147">
        <f t="shared" si="5"/>
      </c>
      <c r="AA26" s="122">
        <f t="shared" si="16"/>
      </c>
      <c r="AB26" s="122">
        <f t="shared" si="16"/>
      </c>
      <c r="AC26" s="122">
        <f t="shared" si="16"/>
      </c>
      <c r="AD26" s="122">
        <f t="shared" si="16"/>
      </c>
      <c r="AE26" s="122">
        <f t="shared" si="16"/>
      </c>
      <c r="AF26" s="122">
        <f t="shared" si="16"/>
      </c>
      <c r="AG26" s="122">
        <f t="shared" si="16"/>
      </c>
      <c r="AH26" s="122">
        <f t="shared" si="16"/>
      </c>
      <c r="AI26" s="122">
        <f t="shared" si="16"/>
      </c>
      <c r="AJ26" s="122">
        <f t="shared" si="16"/>
      </c>
      <c r="AK26" s="122">
        <f t="shared" si="16"/>
      </c>
      <c r="AL26" s="122">
        <f t="shared" si="16"/>
      </c>
      <c r="AM26" s="122">
        <f t="shared" si="16"/>
      </c>
      <c r="AN26" s="122">
        <f t="shared" si="16"/>
      </c>
      <c r="AO26" s="122">
        <f t="shared" si="8"/>
      </c>
      <c r="AP26" s="122">
        <f t="shared" si="8"/>
        <v>1000</v>
      </c>
      <c r="AQ26" s="122">
        <f t="shared" si="8"/>
      </c>
      <c r="AR26" s="122">
        <f t="shared" si="8"/>
      </c>
      <c r="AS26" s="148">
        <f t="shared" si="8"/>
      </c>
    </row>
    <row r="27" spans="1:45" ht="12.75">
      <c r="A27" s="68"/>
      <c r="B27" s="69"/>
      <c r="C27" s="69"/>
      <c r="D27" s="69"/>
      <c r="E27" s="70" t="s">
        <v>136</v>
      </c>
      <c r="F27" s="87">
        <v>1963</v>
      </c>
      <c r="G27" s="94">
        <v>8</v>
      </c>
      <c r="H27" s="101">
        <f t="shared" si="9"/>
        <v>425.00000000000006</v>
      </c>
      <c r="I27" s="103">
        <f>VLOOKUP(G27,'B - Residual Lives'!$B$4:$D$13,3)</f>
        <v>25</v>
      </c>
      <c r="J27" s="106">
        <f t="shared" si="10"/>
        <v>17.000000000000004</v>
      </c>
      <c r="K27" s="104">
        <f t="shared" si="11"/>
        <v>680.0000000000001</v>
      </c>
      <c r="L27" s="60">
        <v>3</v>
      </c>
      <c r="M27" s="149">
        <f>INDEX('B - Residual Lives'!$E$4:$I$12,G27,L27)</f>
        <v>15</v>
      </c>
      <c r="N27" s="150">
        <f t="shared" si="12"/>
        <v>0.4</v>
      </c>
      <c r="O27" s="75">
        <v>0</v>
      </c>
      <c r="P27" s="103">
        <f t="shared" si="13"/>
        <v>4</v>
      </c>
      <c r="Q27" s="60">
        <v>3</v>
      </c>
      <c r="R27" s="151">
        <f t="shared" si="14"/>
        <v>12</v>
      </c>
      <c r="S27" s="59">
        <v>1.25</v>
      </c>
      <c r="T27" s="60">
        <v>20</v>
      </c>
      <c r="U27" s="78">
        <v>7</v>
      </c>
      <c r="V27" s="61">
        <v>2500</v>
      </c>
      <c r="W27" s="152">
        <f ca="1" t="shared" si="15"/>
        <v>2020</v>
      </c>
      <c r="X27" s="54"/>
      <c r="Z27" s="147">
        <f t="shared" si="5"/>
      </c>
      <c r="AA27" s="122">
        <f t="shared" si="16"/>
      </c>
      <c r="AB27" s="122">
        <f t="shared" si="16"/>
      </c>
      <c r="AC27" s="122">
        <f t="shared" si="16"/>
      </c>
      <c r="AD27" s="122">
        <f t="shared" si="16"/>
      </c>
      <c r="AE27" s="122">
        <f t="shared" si="16"/>
      </c>
      <c r="AF27" s="122">
        <f t="shared" si="16"/>
      </c>
      <c r="AG27" s="122">
        <f t="shared" si="16"/>
      </c>
      <c r="AH27" s="122">
        <f t="shared" si="16"/>
      </c>
      <c r="AI27" s="122">
        <f t="shared" si="16"/>
      </c>
      <c r="AJ27" s="122">
        <f t="shared" si="16"/>
      </c>
      <c r="AK27" s="122">
        <f t="shared" si="16"/>
      </c>
      <c r="AL27" s="122">
        <f t="shared" si="16"/>
      </c>
      <c r="AM27" s="122">
        <f t="shared" si="16"/>
      </c>
      <c r="AN27" s="122">
        <f t="shared" si="16"/>
      </c>
      <c r="AO27" s="122">
        <f t="shared" si="8"/>
      </c>
      <c r="AP27" s="122">
        <f t="shared" si="8"/>
        <v>2500</v>
      </c>
      <c r="AQ27" s="122">
        <f t="shared" si="8"/>
      </c>
      <c r="AR27" s="122">
        <f t="shared" si="8"/>
      </c>
      <c r="AS27" s="148">
        <f t="shared" si="8"/>
      </c>
    </row>
    <row r="28" spans="1:45" ht="12.75">
      <c r="A28" s="68"/>
      <c r="B28" s="69"/>
      <c r="C28" s="69"/>
      <c r="D28" s="69" t="s">
        <v>137</v>
      </c>
      <c r="E28" s="70"/>
      <c r="F28" s="87"/>
      <c r="G28" s="94"/>
      <c r="H28" s="101"/>
      <c r="I28" s="103"/>
      <c r="J28" s="106"/>
      <c r="K28" s="104"/>
      <c r="L28" s="60"/>
      <c r="M28" s="149"/>
      <c r="N28" s="150"/>
      <c r="O28" s="75"/>
      <c r="P28" s="103">
        <f t="shared" si="13"/>
      </c>
      <c r="Q28" s="60"/>
      <c r="R28" s="151">
        <f t="shared" si="14"/>
      </c>
      <c r="S28" s="59"/>
      <c r="T28" s="60"/>
      <c r="U28" s="78"/>
      <c r="V28" s="61"/>
      <c r="W28" s="152">
        <f ca="1" t="shared" si="15"/>
      </c>
      <c r="X28" s="54"/>
      <c r="Z28" s="147">
        <f t="shared" si="5"/>
      </c>
      <c r="AA28" s="122">
        <f t="shared" si="16"/>
      </c>
      <c r="AB28" s="122">
        <f t="shared" si="16"/>
      </c>
      <c r="AC28" s="122">
        <f t="shared" si="16"/>
      </c>
      <c r="AD28" s="122">
        <f t="shared" si="16"/>
      </c>
      <c r="AE28" s="122">
        <f t="shared" si="16"/>
      </c>
      <c r="AF28" s="122">
        <f t="shared" si="16"/>
      </c>
      <c r="AG28" s="122">
        <f t="shared" si="16"/>
      </c>
      <c r="AH28" s="122">
        <f t="shared" si="16"/>
      </c>
      <c r="AI28" s="122">
        <f t="shared" si="16"/>
      </c>
      <c r="AJ28" s="122">
        <f t="shared" si="16"/>
      </c>
      <c r="AK28" s="122">
        <f t="shared" si="16"/>
      </c>
      <c r="AL28" s="122">
        <f t="shared" si="16"/>
      </c>
      <c r="AM28" s="122">
        <f t="shared" si="16"/>
      </c>
      <c r="AN28" s="122">
        <f t="shared" si="16"/>
      </c>
      <c r="AO28" s="122">
        <f t="shared" si="8"/>
      </c>
      <c r="AP28" s="122">
        <f t="shared" si="8"/>
      </c>
      <c r="AQ28" s="122">
        <f t="shared" si="8"/>
      </c>
      <c r="AR28" s="122">
        <f t="shared" si="8"/>
      </c>
      <c r="AS28" s="148">
        <f t="shared" si="8"/>
      </c>
    </row>
    <row r="29" spans="1:45" ht="12.75">
      <c r="A29" s="68"/>
      <c r="B29" s="69"/>
      <c r="C29" s="69"/>
      <c r="D29" s="69"/>
      <c r="E29" s="70" t="s">
        <v>138</v>
      </c>
      <c r="F29" s="87">
        <v>1950</v>
      </c>
      <c r="G29" s="94">
        <v>10</v>
      </c>
      <c r="H29" s="101">
        <v>630</v>
      </c>
      <c r="I29" s="103">
        <f>VLOOKUP(G29,'B - Residual Lives'!$B$4:$D$13,3)</f>
        <v>300</v>
      </c>
      <c r="J29" s="106">
        <f t="shared" si="10"/>
        <v>2.1</v>
      </c>
      <c r="K29" s="104">
        <f t="shared" si="11"/>
        <v>111.3</v>
      </c>
      <c r="L29" s="60">
        <v>1</v>
      </c>
      <c r="M29" s="149"/>
      <c r="N29" s="150">
        <f t="shared" si="12"/>
        <v>1</v>
      </c>
      <c r="O29" s="75">
        <v>0</v>
      </c>
      <c r="P29" s="103">
        <f t="shared" si="13"/>
        <v>10</v>
      </c>
      <c r="Q29" s="60">
        <v>1</v>
      </c>
      <c r="R29" s="151">
        <f t="shared" si="14"/>
        <v>10</v>
      </c>
      <c r="S29" s="59">
        <v>0.5</v>
      </c>
      <c r="T29" s="60">
        <v>100</v>
      </c>
      <c r="U29" s="78">
        <v>1</v>
      </c>
      <c r="V29" s="61">
        <v>0</v>
      </c>
      <c r="W29" s="152">
        <f ca="1" t="shared" si="15"/>
        <v>2105</v>
      </c>
      <c r="X29" s="54"/>
      <c r="Z29" s="147">
        <f t="shared" si="5"/>
      </c>
      <c r="AA29" s="122">
        <f t="shared" si="16"/>
      </c>
      <c r="AB29" s="122">
        <f t="shared" si="16"/>
      </c>
      <c r="AC29" s="122">
        <f t="shared" si="16"/>
      </c>
      <c r="AD29" s="122">
        <f t="shared" si="16"/>
      </c>
      <c r="AE29" s="122">
        <f t="shared" si="16"/>
      </c>
      <c r="AF29" s="122">
        <f t="shared" si="16"/>
      </c>
      <c r="AG29" s="122">
        <f t="shared" si="16"/>
      </c>
      <c r="AH29" s="122">
        <f t="shared" si="16"/>
      </c>
      <c r="AI29" s="122">
        <f t="shared" si="16"/>
      </c>
      <c r="AJ29" s="122">
        <f t="shared" si="16"/>
      </c>
      <c r="AK29" s="122">
        <f t="shared" si="16"/>
      </c>
      <c r="AL29" s="122">
        <f t="shared" si="16"/>
      </c>
      <c r="AM29" s="122">
        <f t="shared" si="16"/>
      </c>
      <c r="AN29" s="122">
        <f t="shared" si="16"/>
      </c>
      <c r="AO29" s="122">
        <f t="shared" si="8"/>
      </c>
      <c r="AP29" s="122">
        <f t="shared" si="8"/>
      </c>
      <c r="AQ29" s="122">
        <f t="shared" si="8"/>
      </c>
      <c r="AR29" s="122">
        <f t="shared" si="8"/>
      </c>
      <c r="AS29" s="148">
        <f t="shared" si="8"/>
      </c>
    </row>
    <row r="30" spans="1:45" ht="12.75">
      <c r="A30" s="68"/>
      <c r="B30" s="69"/>
      <c r="C30" s="69"/>
      <c r="D30" s="69"/>
      <c r="E30" s="70" t="s">
        <v>139</v>
      </c>
      <c r="F30" s="87">
        <v>1963</v>
      </c>
      <c r="G30" s="94">
        <v>1</v>
      </c>
      <c r="H30" s="101">
        <v>12500</v>
      </c>
      <c r="I30" s="103">
        <f>VLOOKUP(G30,'B - Residual Lives'!$B$4:$D$13,3)</f>
        <v>75</v>
      </c>
      <c r="J30" s="106">
        <f t="shared" si="10"/>
        <v>166.66666666666666</v>
      </c>
      <c r="K30" s="104">
        <f t="shared" si="11"/>
        <v>6666.666666666667</v>
      </c>
      <c r="L30" s="60">
        <v>5</v>
      </c>
      <c r="M30" s="149">
        <f>INDEX('B - Residual Lives'!$E$4:$I$12,G30,L30)</f>
        <v>15</v>
      </c>
      <c r="N30" s="150">
        <f t="shared" si="12"/>
        <v>0.8</v>
      </c>
      <c r="O30" s="75">
        <v>0</v>
      </c>
      <c r="P30" s="103">
        <f t="shared" si="13"/>
        <v>8</v>
      </c>
      <c r="Q30" s="60">
        <v>1</v>
      </c>
      <c r="R30" s="151">
        <f t="shared" si="14"/>
        <v>8</v>
      </c>
      <c r="S30" s="59">
        <v>1.25</v>
      </c>
      <c r="T30" s="60">
        <v>15</v>
      </c>
      <c r="U30" s="78">
        <v>2</v>
      </c>
      <c r="V30" s="61">
        <v>2400</v>
      </c>
      <c r="W30" s="152">
        <f ca="1" t="shared" si="15"/>
        <v>2020</v>
      </c>
      <c r="X30" s="54"/>
      <c r="Z30" s="147">
        <f t="shared" si="5"/>
      </c>
      <c r="AA30" s="122">
        <f t="shared" si="16"/>
      </c>
      <c r="AB30" s="122">
        <f t="shared" si="16"/>
      </c>
      <c r="AC30" s="122">
        <f t="shared" si="16"/>
      </c>
      <c r="AD30" s="122">
        <f t="shared" si="16"/>
      </c>
      <c r="AE30" s="122">
        <f t="shared" si="16"/>
      </c>
      <c r="AF30" s="122">
        <f t="shared" si="16"/>
      </c>
      <c r="AG30" s="122">
        <f t="shared" si="16"/>
      </c>
      <c r="AH30" s="122">
        <f t="shared" si="16"/>
      </c>
      <c r="AI30" s="122">
        <f t="shared" si="16"/>
      </c>
      <c r="AJ30" s="122">
        <f t="shared" si="16"/>
      </c>
      <c r="AK30" s="122">
        <f t="shared" si="16"/>
      </c>
      <c r="AL30" s="122">
        <f t="shared" si="16"/>
      </c>
      <c r="AM30" s="122">
        <f t="shared" si="16"/>
      </c>
      <c r="AN30" s="122">
        <f t="shared" si="16"/>
      </c>
      <c r="AO30" s="122">
        <f t="shared" si="8"/>
      </c>
      <c r="AP30" s="122">
        <f t="shared" si="8"/>
        <v>2400</v>
      </c>
      <c r="AQ30" s="122">
        <f t="shared" si="8"/>
      </c>
      <c r="AR30" s="122">
        <f t="shared" si="8"/>
      </c>
      <c r="AS30" s="148">
        <f t="shared" si="8"/>
      </c>
    </row>
    <row r="31" spans="1:45" ht="12.75">
      <c r="A31" s="68"/>
      <c r="B31" s="69"/>
      <c r="C31" s="69"/>
      <c r="D31" s="69"/>
      <c r="E31" s="70" t="s">
        <v>140</v>
      </c>
      <c r="F31" s="87">
        <v>1963</v>
      </c>
      <c r="G31" s="94">
        <v>1</v>
      </c>
      <c r="H31" s="101">
        <f t="shared" si="9"/>
        <v>1275</v>
      </c>
      <c r="I31" s="103">
        <f>VLOOKUP(G31,'B - Residual Lives'!$B$4:$D$13,3)</f>
        <v>75</v>
      </c>
      <c r="J31" s="106">
        <f t="shared" si="10"/>
        <v>17</v>
      </c>
      <c r="K31" s="104">
        <f t="shared" si="11"/>
        <v>680</v>
      </c>
      <c r="L31" s="60">
        <v>4</v>
      </c>
      <c r="M31" s="149">
        <f>INDEX('B - Residual Lives'!$E$4:$I$12,G31,L31)</f>
        <v>30</v>
      </c>
      <c r="N31" s="150">
        <f t="shared" si="12"/>
        <v>0.6</v>
      </c>
      <c r="O31" s="75">
        <v>0</v>
      </c>
      <c r="P31" s="103">
        <f t="shared" si="13"/>
        <v>6</v>
      </c>
      <c r="Q31" s="60">
        <v>1</v>
      </c>
      <c r="R31" s="151">
        <f t="shared" si="14"/>
        <v>6</v>
      </c>
      <c r="S31" s="59">
        <v>1.5</v>
      </c>
      <c r="T31" s="60">
        <v>2</v>
      </c>
      <c r="U31" s="78">
        <v>7</v>
      </c>
      <c r="V31" s="61">
        <v>7500</v>
      </c>
      <c r="W31" s="152">
        <f ca="1" t="shared" si="15"/>
        <v>2007</v>
      </c>
      <c r="X31" s="54"/>
      <c r="Z31" s="147">
        <f t="shared" si="5"/>
      </c>
      <c r="AA31" s="122">
        <f aca="true" t="shared" si="17" ref="AA31:AN36">IF(AA$7=$W31,$V31,"")</f>
      </c>
      <c r="AB31" s="122">
        <f t="shared" si="17"/>
      </c>
      <c r="AC31" s="122">
        <f t="shared" si="17"/>
        <v>7500</v>
      </c>
      <c r="AD31" s="122">
        <f t="shared" si="17"/>
      </c>
      <c r="AE31" s="122">
        <f t="shared" si="17"/>
      </c>
      <c r="AF31" s="122">
        <f t="shared" si="17"/>
      </c>
      <c r="AG31" s="122">
        <f t="shared" si="17"/>
      </c>
      <c r="AH31" s="122">
        <f t="shared" si="17"/>
      </c>
      <c r="AI31" s="122">
        <f t="shared" si="17"/>
      </c>
      <c r="AJ31" s="122">
        <f t="shared" si="17"/>
      </c>
      <c r="AK31" s="122">
        <f t="shared" si="17"/>
      </c>
      <c r="AL31" s="122">
        <f t="shared" si="17"/>
      </c>
      <c r="AM31" s="122">
        <f t="shared" si="17"/>
      </c>
      <c r="AN31" s="122">
        <f t="shared" si="17"/>
      </c>
      <c r="AO31" s="122">
        <f t="shared" si="8"/>
      </c>
      <c r="AP31" s="122">
        <f t="shared" si="8"/>
      </c>
      <c r="AQ31" s="122">
        <f t="shared" si="8"/>
      </c>
      <c r="AR31" s="122">
        <f t="shared" si="8"/>
      </c>
      <c r="AS31" s="148">
        <f t="shared" si="8"/>
      </c>
    </row>
    <row r="32" spans="1:45" ht="12.75">
      <c r="A32" s="68"/>
      <c r="B32" s="69"/>
      <c r="C32" s="69"/>
      <c r="D32" s="69"/>
      <c r="E32" s="70" t="s">
        <v>141</v>
      </c>
      <c r="F32" s="87">
        <v>1963</v>
      </c>
      <c r="G32" s="94">
        <v>1</v>
      </c>
      <c r="H32" s="101">
        <f t="shared" si="9"/>
        <v>425.00000000000006</v>
      </c>
      <c r="I32" s="103">
        <f>VLOOKUP(G32,'B - Residual Lives'!$B$4:$D$13,3)</f>
        <v>75</v>
      </c>
      <c r="J32" s="106">
        <f t="shared" si="10"/>
        <v>5.666666666666668</v>
      </c>
      <c r="K32" s="104">
        <f t="shared" si="11"/>
        <v>226.66666666666669</v>
      </c>
      <c r="L32" s="60">
        <v>4</v>
      </c>
      <c r="M32" s="149">
        <f>INDEX('B - Residual Lives'!$E$4:$I$12,G32,L32)</f>
        <v>30</v>
      </c>
      <c r="N32" s="150">
        <f t="shared" si="12"/>
        <v>0.6</v>
      </c>
      <c r="O32" s="75">
        <v>0</v>
      </c>
      <c r="P32" s="103">
        <f t="shared" si="13"/>
        <v>6</v>
      </c>
      <c r="Q32" s="60">
        <v>3</v>
      </c>
      <c r="R32" s="151">
        <f t="shared" si="14"/>
        <v>18</v>
      </c>
      <c r="S32" s="59">
        <v>1.25</v>
      </c>
      <c r="T32" s="60">
        <v>5</v>
      </c>
      <c r="U32" s="78">
        <v>5</v>
      </c>
      <c r="V32" s="61">
        <v>2500</v>
      </c>
      <c r="W32" s="152">
        <f ca="1" t="shared" si="15"/>
        <v>2010</v>
      </c>
      <c r="X32" s="54"/>
      <c r="Z32" s="147">
        <f t="shared" si="5"/>
      </c>
      <c r="AA32" s="122">
        <f t="shared" si="17"/>
      </c>
      <c r="AB32" s="122">
        <f t="shared" si="17"/>
      </c>
      <c r="AC32" s="122">
        <f t="shared" si="17"/>
      </c>
      <c r="AD32" s="122">
        <f t="shared" si="17"/>
      </c>
      <c r="AE32" s="122">
        <f t="shared" si="17"/>
      </c>
      <c r="AF32" s="122">
        <f t="shared" si="17"/>
        <v>2500</v>
      </c>
      <c r="AG32" s="122">
        <f t="shared" si="17"/>
      </c>
      <c r="AH32" s="122">
        <f t="shared" si="17"/>
      </c>
      <c r="AI32" s="122">
        <f t="shared" si="17"/>
      </c>
      <c r="AJ32" s="122">
        <f t="shared" si="17"/>
      </c>
      <c r="AK32" s="122">
        <f t="shared" si="17"/>
      </c>
      <c r="AL32" s="122">
        <f t="shared" si="17"/>
      </c>
      <c r="AM32" s="122">
        <f t="shared" si="17"/>
      </c>
      <c r="AN32" s="122">
        <f t="shared" si="17"/>
      </c>
      <c r="AO32" s="122">
        <f t="shared" si="8"/>
      </c>
      <c r="AP32" s="122">
        <f t="shared" si="8"/>
      </c>
      <c r="AQ32" s="122">
        <f t="shared" si="8"/>
      </c>
      <c r="AR32" s="122">
        <f t="shared" si="8"/>
      </c>
      <c r="AS32" s="148">
        <f t="shared" si="8"/>
      </c>
    </row>
    <row r="33" spans="1:45" ht="12.75">
      <c r="A33" s="68"/>
      <c r="B33" s="69"/>
      <c r="C33" s="69"/>
      <c r="D33" s="69" t="s">
        <v>155</v>
      </c>
      <c r="E33" s="70"/>
      <c r="F33" s="87"/>
      <c r="G33" s="94"/>
      <c r="H33" s="101"/>
      <c r="I33" s="103"/>
      <c r="J33" s="106"/>
      <c r="K33" s="104"/>
      <c r="L33" s="60"/>
      <c r="M33" s="149"/>
      <c r="N33" s="150"/>
      <c r="O33" s="75"/>
      <c r="P33" s="103">
        <f t="shared" si="13"/>
      </c>
      <c r="Q33" s="60"/>
      <c r="R33" s="151">
        <f t="shared" si="14"/>
      </c>
      <c r="S33" s="59"/>
      <c r="T33" s="60"/>
      <c r="U33" s="78"/>
      <c r="V33" s="61"/>
      <c r="W33" s="152">
        <f ca="1" t="shared" si="15"/>
      </c>
      <c r="X33" s="54"/>
      <c r="Z33" s="147">
        <f t="shared" si="5"/>
      </c>
      <c r="AA33" s="122">
        <f t="shared" si="17"/>
      </c>
      <c r="AB33" s="122">
        <f t="shared" si="17"/>
      </c>
      <c r="AC33" s="122">
        <f t="shared" si="17"/>
      </c>
      <c r="AD33" s="122">
        <f t="shared" si="17"/>
      </c>
      <c r="AE33" s="122">
        <f t="shared" si="17"/>
      </c>
      <c r="AF33" s="122">
        <f t="shared" si="17"/>
      </c>
      <c r="AG33" s="122">
        <f t="shared" si="17"/>
      </c>
      <c r="AH33" s="122">
        <f t="shared" si="17"/>
      </c>
      <c r="AI33" s="122">
        <f t="shared" si="17"/>
      </c>
      <c r="AJ33" s="122">
        <f t="shared" si="17"/>
      </c>
      <c r="AK33" s="122">
        <f t="shared" si="17"/>
      </c>
      <c r="AL33" s="122">
        <f t="shared" si="17"/>
      </c>
      <c r="AM33" s="122">
        <f t="shared" si="17"/>
      </c>
      <c r="AN33" s="122">
        <f t="shared" si="17"/>
      </c>
      <c r="AO33" s="122">
        <f t="shared" si="8"/>
      </c>
      <c r="AP33" s="122">
        <f t="shared" si="8"/>
      </c>
      <c r="AQ33" s="122">
        <f t="shared" si="8"/>
      </c>
      <c r="AR33" s="122">
        <f t="shared" si="8"/>
      </c>
      <c r="AS33" s="148">
        <f t="shared" si="8"/>
      </c>
    </row>
    <row r="34" spans="1:45" ht="12.75">
      <c r="A34" s="68"/>
      <c r="B34" s="69"/>
      <c r="C34" s="69"/>
      <c r="D34" s="69"/>
      <c r="E34" s="70" t="s">
        <v>177</v>
      </c>
      <c r="F34" s="87">
        <v>1963</v>
      </c>
      <c r="G34" s="94">
        <v>1</v>
      </c>
      <c r="H34" s="101">
        <f t="shared" si="9"/>
        <v>30600.000000000004</v>
      </c>
      <c r="I34" s="103">
        <f>VLOOKUP(G34,'B - Residual Lives'!$B$4:$D$13,3)</f>
        <v>75</v>
      </c>
      <c r="J34" s="106">
        <f t="shared" si="10"/>
        <v>408.00000000000006</v>
      </c>
      <c r="K34" s="104">
        <f t="shared" si="11"/>
        <v>16320.000000000002</v>
      </c>
      <c r="L34" s="60">
        <v>3</v>
      </c>
      <c r="M34" s="149">
        <f>INDEX('B - Residual Lives'!$E$4:$I$12,G34,L34)</f>
        <v>45</v>
      </c>
      <c r="N34" s="150">
        <f t="shared" si="12"/>
        <v>0.4</v>
      </c>
      <c r="O34" s="75">
        <v>0</v>
      </c>
      <c r="P34" s="103">
        <f t="shared" si="13"/>
        <v>4</v>
      </c>
      <c r="Q34" s="60">
        <v>5</v>
      </c>
      <c r="R34" s="151">
        <f t="shared" si="14"/>
        <v>20</v>
      </c>
      <c r="S34" s="59">
        <v>0.75</v>
      </c>
      <c r="T34" s="60">
        <v>50</v>
      </c>
      <c r="U34" s="78">
        <v>5</v>
      </c>
      <c r="V34" s="61">
        <v>180000</v>
      </c>
      <c r="W34" s="152">
        <f ca="1" t="shared" si="15"/>
        <v>2050</v>
      </c>
      <c r="X34" s="54"/>
      <c r="Z34" s="147">
        <f t="shared" si="5"/>
      </c>
      <c r="AA34" s="122">
        <f t="shared" si="17"/>
      </c>
      <c r="AB34" s="122">
        <f t="shared" si="17"/>
      </c>
      <c r="AC34" s="122">
        <f t="shared" si="17"/>
      </c>
      <c r="AD34" s="122">
        <f t="shared" si="17"/>
      </c>
      <c r="AE34" s="122">
        <f t="shared" si="17"/>
      </c>
      <c r="AF34" s="122">
        <f t="shared" si="17"/>
      </c>
      <c r="AG34" s="122">
        <f t="shared" si="17"/>
      </c>
      <c r="AH34" s="122">
        <f t="shared" si="17"/>
      </c>
      <c r="AI34" s="122">
        <f t="shared" si="17"/>
      </c>
      <c r="AJ34" s="122">
        <f t="shared" si="17"/>
      </c>
      <c r="AK34" s="122">
        <f t="shared" si="17"/>
      </c>
      <c r="AL34" s="122">
        <f t="shared" si="17"/>
      </c>
      <c r="AM34" s="122">
        <f t="shared" si="17"/>
      </c>
      <c r="AN34" s="122">
        <f t="shared" si="17"/>
      </c>
      <c r="AO34" s="122">
        <f t="shared" si="8"/>
      </c>
      <c r="AP34" s="122">
        <f t="shared" si="8"/>
      </c>
      <c r="AQ34" s="122">
        <f t="shared" si="8"/>
      </c>
      <c r="AR34" s="122">
        <f t="shared" si="8"/>
      </c>
      <c r="AS34" s="148">
        <f t="shared" si="8"/>
      </c>
    </row>
    <row r="35" spans="1:45" ht="12.75">
      <c r="A35" s="68"/>
      <c r="B35" s="69"/>
      <c r="C35" s="69"/>
      <c r="D35" s="69"/>
      <c r="E35" s="70" t="s">
        <v>168</v>
      </c>
      <c r="F35" s="87">
        <v>1963</v>
      </c>
      <c r="G35" s="94">
        <v>1</v>
      </c>
      <c r="H35" s="101">
        <f t="shared" si="9"/>
        <v>4250</v>
      </c>
      <c r="I35" s="103">
        <f>VLOOKUP(G35,'B - Residual Lives'!$B$4:$D$13,3)</f>
        <v>75</v>
      </c>
      <c r="J35" s="106">
        <f t="shared" si="10"/>
        <v>56.666666666666664</v>
      </c>
      <c r="K35" s="104">
        <f t="shared" si="11"/>
        <v>2266.6666666666665</v>
      </c>
      <c r="L35" s="60">
        <v>4</v>
      </c>
      <c r="M35" s="149">
        <f>INDEX('B - Residual Lives'!$E$4:$I$12,G35,L35)</f>
        <v>30</v>
      </c>
      <c r="N35" s="150">
        <f t="shared" si="12"/>
        <v>0.6</v>
      </c>
      <c r="O35" s="75">
        <v>0</v>
      </c>
      <c r="P35" s="103">
        <f t="shared" si="13"/>
        <v>6</v>
      </c>
      <c r="Q35" s="60">
        <v>4</v>
      </c>
      <c r="R35" s="151">
        <f t="shared" si="14"/>
        <v>24</v>
      </c>
      <c r="S35" s="59">
        <v>0.5</v>
      </c>
      <c r="T35" s="60">
        <v>50</v>
      </c>
      <c r="U35" s="78">
        <v>5</v>
      </c>
      <c r="V35" s="61">
        <v>25000</v>
      </c>
      <c r="W35" s="152">
        <f ca="1" t="shared" si="15"/>
        <v>2035</v>
      </c>
      <c r="X35" s="54"/>
      <c r="Z35" s="147">
        <f t="shared" si="5"/>
      </c>
      <c r="AA35" s="122">
        <f t="shared" si="17"/>
      </c>
      <c r="AB35" s="122">
        <f t="shared" si="17"/>
      </c>
      <c r="AC35" s="122">
        <f t="shared" si="17"/>
      </c>
      <c r="AD35" s="122">
        <f t="shared" si="17"/>
      </c>
      <c r="AE35" s="122">
        <f t="shared" si="17"/>
      </c>
      <c r="AF35" s="122">
        <f t="shared" si="17"/>
      </c>
      <c r="AG35" s="122">
        <f t="shared" si="17"/>
      </c>
      <c r="AH35" s="122">
        <f t="shared" si="17"/>
      </c>
      <c r="AI35" s="122">
        <f t="shared" si="17"/>
      </c>
      <c r="AJ35" s="122">
        <f t="shared" si="17"/>
      </c>
      <c r="AK35" s="122">
        <f t="shared" si="17"/>
      </c>
      <c r="AL35" s="122">
        <f t="shared" si="17"/>
      </c>
      <c r="AM35" s="122">
        <f t="shared" si="17"/>
      </c>
      <c r="AN35" s="122">
        <f t="shared" si="17"/>
      </c>
      <c r="AO35" s="122">
        <f t="shared" si="8"/>
      </c>
      <c r="AP35" s="122">
        <f t="shared" si="8"/>
      </c>
      <c r="AQ35" s="122">
        <f t="shared" si="8"/>
      </c>
      <c r="AR35" s="122">
        <f t="shared" si="8"/>
      </c>
      <c r="AS35" s="148">
        <f t="shared" si="8"/>
      </c>
    </row>
    <row r="36" spans="1:45" ht="12.75">
      <c r="A36" s="68"/>
      <c r="B36" s="69"/>
      <c r="C36" s="69"/>
      <c r="D36" s="69"/>
      <c r="E36" s="70" t="s">
        <v>142</v>
      </c>
      <c r="F36" s="87">
        <v>1963</v>
      </c>
      <c r="G36" s="94">
        <v>1</v>
      </c>
      <c r="H36" s="101">
        <f t="shared" si="9"/>
        <v>6800.000000000001</v>
      </c>
      <c r="I36" s="103">
        <f>VLOOKUP(G36,'B - Residual Lives'!$B$4:$D$13,3)</f>
        <v>75</v>
      </c>
      <c r="J36" s="106">
        <f t="shared" si="10"/>
        <v>90.66666666666669</v>
      </c>
      <c r="K36" s="104">
        <f t="shared" si="11"/>
        <v>3626.666666666667</v>
      </c>
      <c r="L36" s="60">
        <v>3</v>
      </c>
      <c r="M36" s="149">
        <f>INDEX('B - Residual Lives'!$E$4:$I$12,G36,L36)</f>
        <v>45</v>
      </c>
      <c r="N36" s="150">
        <f t="shared" si="12"/>
        <v>0.4</v>
      </c>
      <c r="O36" s="75">
        <v>0</v>
      </c>
      <c r="P36" s="103">
        <f t="shared" si="13"/>
        <v>4</v>
      </c>
      <c r="Q36" s="60">
        <v>5</v>
      </c>
      <c r="R36" s="151">
        <f t="shared" si="14"/>
        <v>20</v>
      </c>
      <c r="S36" s="59">
        <v>0.5</v>
      </c>
      <c r="T36" s="60">
        <v>50</v>
      </c>
      <c r="U36" s="78">
        <v>5</v>
      </c>
      <c r="V36" s="61">
        <v>40000</v>
      </c>
      <c r="W36" s="152">
        <f ca="1" t="shared" si="15"/>
        <v>2050</v>
      </c>
      <c r="X36" s="54"/>
      <c r="Z36" s="147">
        <f t="shared" si="5"/>
      </c>
      <c r="AA36" s="122">
        <f t="shared" si="17"/>
      </c>
      <c r="AB36" s="122">
        <f t="shared" si="17"/>
      </c>
      <c r="AC36" s="122">
        <f t="shared" si="17"/>
      </c>
      <c r="AD36" s="122">
        <f t="shared" si="17"/>
      </c>
      <c r="AE36" s="122">
        <f t="shared" si="17"/>
      </c>
      <c r="AF36" s="122">
        <f t="shared" si="17"/>
      </c>
      <c r="AG36" s="122">
        <f t="shared" si="17"/>
      </c>
      <c r="AH36" s="122">
        <f t="shared" si="17"/>
      </c>
      <c r="AI36" s="122">
        <f t="shared" si="17"/>
      </c>
      <c r="AJ36" s="122">
        <f t="shared" si="17"/>
      </c>
      <c r="AK36" s="122">
        <f t="shared" si="17"/>
      </c>
      <c r="AL36" s="122">
        <f t="shared" si="17"/>
      </c>
      <c r="AM36" s="122">
        <f t="shared" si="17"/>
      </c>
      <c r="AN36" s="122">
        <f t="shared" si="17"/>
      </c>
      <c r="AO36" s="122">
        <f t="shared" si="8"/>
      </c>
      <c r="AP36" s="122">
        <f t="shared" si="8"/>
      </c>
      <c r="AQ36" s="122">
        <f t="shared" si="8"/>
      </c>
      <c r="AR36" s="122">
        <f t="shared" si="8"/>
      </c>
      <c r="AS36" s="148">
        <f t="shared" si="8"/>
      </c>
    </row>
    <row r="37" spans="1:45" ht="12.75">
      <c r="A37" s="68"/>
      <c r="B37" s="69"/>
      <c r="C37" s="69"/>
      <c r="D37" s="69"/>
      <c r="E37" s="70" t="s">
        <v>148</v>
      </c>
      <c r="F37" s="87">
        <v>1963</v>
      </c>
      <c r="G37" s="94">
        <v>9</v>
      </c>
      <c r="H37" s="101">
        <f t="shared" si="9"/>
        <v>4250</v>
      </c>
      <c r="I37" s="103">
        <f>VLOOKUP(G37,'B - Residual Lives'!$B$4:$D$13,3)</f>
        <v>30</v>
      </c>
      <c r="J37" s="106">
        <f t="shared" si="10"/>
        <v>141.66666666666666</v>
      </c>
      <c r="K37" s="104">
        <f t="shared" si="11"/>
        <v>5666.666666666666</v>
      </c>
      <c r="L37" s="60">
        <v>5</v>
      </c>
      <c r="M37" s="149">
        <f>INDEX('B - Residual Lives'!$E$4:$I$12,G37,L37)</f>
        <v>6</v>
      </c>
      <c r="N37" s="150">
        <f t="shared" si="12"/>
        <v>0.8</v>
      </c>
      <c r="O37" s="75">
        <v>0</v>
      </c>
      <c r="P37" s="103">
        <f t="shared" si="13"/>
        <v>8</v>
      </c>
      <c r="Q37" s="60">
        <v>3</v>
      </c>
      <c r="R37" s="151">
        <f t="shared" si="14"/>
        <v>24</v>
      </c>
      <c r="S37" s="59">
        <v>1</v>
      </c>
      <c r="T37" s="60">
        <v>8</v>
      </c>
      <c r="U37" s="78">
        <v>5</v>
      </c>
      <c r="V37" s="61">
        <v>25000</v>
      </c>
      <c r="W37" s="152">
        <f ca="1" t="shared" si="15"/>
        <v>2011</v>
      </c>
      <c r="X37" s="54"/>
      <c r="Z37" s="147">
        <f aca="true" t="shared" si="18" ref="Z37:AN53">IF(Z$7=$W37,$V37,"")</f>
      </c>
      <c r="AA37" s="122">
        <f t="shared" si="18"/>
      </c>
      <c r="AB37" s="122">
        <f t="shared" si="18"/>
      </c>
      <c r="AC37" s="122">
        <f t="shared" si="18"/>
      </c>
      <c r="AD37" s="122">
        <f t="shared" si="18"/>
      </c>
      <c r="AE37" s="122">
        <f t="shared" si="18"/>
      </c>
      <c r="AF37" s="122">
        <f t="shared" si="18"/>
      </c>
      <c r="AG37" s="122">
        <f t="shared" si="18"/>
        <v>25000</v>
      </c>
      <c r="AH37" s="122">
        <f t="shared" si="18"/>
      </c>
      <c r="AI37" s="122">
        <f t="shared" si="18"/>
      </c>
      <c r="AJ37" s="122">
        <f t="shared" si="18"/>
      </c>
      <c r="AK37" s="122">
        <f t="shared" si="18"/>
      </c>
      <c r="AL37" s="122">
        <f t="shared" si="18"/>
      </c>
      <c r="AM37" s="122">
        <f t="shared" si="18"/>
      </c>
      <c r="AN37" s="122">
        <f t="shared" si="18"/>
      </c>
      <c r="AO37" s="122">
        <f t="shared" si="8"/>
      </c>
      <c r="AP37" s="122">
        <f t="shared" si="8"/>
      </c>
      <c r="AQ37" s="122">
        <f t="shared" si="8"/>
      </c>
      <c r="AR37" s="122">
        <f t="shared" si="8"/>
      </c>
      <c r="AS37" s="148">
        <f t="shared" si="8"/>
      </c>
    </row>
    <row r="38" spans="1:45" ht="12.75">
      <c r="A38" s="68"/>
      <c r="B38" s="69"/>
      <c r="C38" s="69"/>
      <c r="D38" s="69"/>
      <c r="E38" s="70" t="s">
        <v>143</v>
      </c>
      <c r="F38" s="87">
        <v>1963</v>
      </c>
      <c r="G38" s="94">
        <v>1</v>
      </c>
      <c r="H38" s="101">
        <f t="shared" si="9"/>
        <v>5100</v>
      </c>
      <c r="I38" s="103">
        <f>VLOOKUP(G38,'B - Residual Lives'!$B$4:$D$13,3)</f>
        <v>75</v>
      </c>
      <c r="J38" s="106">
        <f t="shared" si="10"/>
        <v>68</v>
      </c>
      <c r="K38" s="104">
        <f t="shared" si="11"/>
        <v>2720</v>
      </c>
      <c r="L38" s="60">
        <v>3</v>
      </c>
      <c r="M38" s="149">
        <f>INDEX('B - Residual Lives'!$E$4:$I$12,G38,L38)</f>
        <v>45</v>
      </c>
      <c r="N38" s="150">
        <f t="shared" si="12"/>
        <v>0.4</v>
      </c>
      <c r="O38" s="75">
        <v>0</v>
      </c>
      <c r="P38" s="103">
        <f t="shared" si="13"/>
        <v>4</v>
      </c>
      <c r="Q38" s="60">
        <v>4</v>
      </c>
      <c r="R38" s="151">
        <f t="shared" si="14"/>
        <v>16</v>
      </c>
      <c r="S38" s="59">
        <v>0.75</v>
      </c>
      <c r="T38" s="60">
        <v>25</v>
      </c>
      <c r="U38" s="78">
        <v>5</v>
      </c>
      <c r="V38" s="61">
        <v>30000</v>
      </c>
      <c r="W38" s="152">
        <f ca="1" t="shared" si="15"/>
        <v>2030</v>
      </c>
      <c r="X38" s="54"/>
      <c r="Z38" s="147">
        <f t="shared" si="18"/>
      </c>
      <c r="AA38" s="122">
        <f t="shared" si="18"/>
      </c>
      <c r="AB38" s="122">
        <f t="shared" si="18"/>
      </c>
      <c r="AC38" s="122">
        <f t="shared" si="18"/>
      </c>
      <c r="AD38" s="122">
        <f t="shared" si="18"/>
      </c>
      <c r="AE38" s="122">
        <f t="shared" si="18"/>
      </c>
      <c r="AF38" s="122">
        <f t="shared" si="18"/>
      </c>
      <c r="AG38" s="122">
        <f t="shared" si="18"/>
      </c>
      <c r="AH38" s="122">
        <f t="shared" si="18"/>
      </c>
      <c r="AI38" s="122">
        <f t="shared" si="18"/>
      </c>
      <c r="AJ38" s="122">
        <f t="shared" si="18"/>
      </c>
      <c r="AK38" s="122">
        <f t="shared" si="18"/>
      </c>
      <c r="AL38" s="122">
        <f t="shared" si="18"/>
      </c>
      <c r="AM38" s="122">
        <f t="shared" si="18"/>
      </c>
      <c r="AN38" s="122">
        <f t="shared" si="18"/>
      </c>
      <c r="AO38" s="122">
        <f t="shared" si="8"/>
      </c>
      <c r="AP38" s="122">
        <f t="shared" si="8"/>
      </c>
      <c r="AQ38" s="122">
        <f t="shared" si="8"/>
      </c>
      <c r="AR38" s="122">
        <f t="shared" si="8"/>
      </c>
      <c r="AS38" s="148">
        <f t="shared" si="8"/>
      </c>
    </row>
    <row r="39" spans="1:45" ht="12.75">
      <c r="A39" s="68"/>
      <c r="B39" s="69"/>
      <c r="C39" s="69"/>
      <c r="D39" s="69"/>
      <c r="E39" s="70" t="s">
        <v>145</v>
      </c>
      <c r="F39" s="87">
        <v>1963</v>
      </c>
      <c r="G39" s="94">
        <v>1</v>
      </c>
      <c r="H39" s="101">
        <f t="shared" si="9"/>
        <v>850.0000000000001</v>
      </c>
      <c r="I39" s="103">
        <f>VLOOKUP(G39,'B - Residual Lives'!$B$4:$D$13,3)</f>
        <v>75</v>
      </c>
      <c r="J39" s="106">
        <f t="shared" si="10"/>
        <v>11.333333333333336</v>
      </c>
      <c r="K39" s="104">
        <f t="shared" si="11"/>
        <v>453.33333333333337</v>
      </c>
      <c r="L39" s="60">
        <v>4</v>
      </c>
      <c r="M39" s="149">
        <f>INDEX('B - Residual Lives'!$E$4:$I$12,G39,L39)</f>
        <v>30</v>
      </c>
      <c r="N39" s="150">
        <f t="shared" si="12"/>
        <v>0.6</v>
      </c>
      <c r="O39" s="75">
        <v>0</v>
      </c>
      <c r="P39" s="103">
        <f t="shared" si="13"/>
        <v>6</v>
      </c>
      <c r="Q39" s="60">
        <v>1</v>
      </c>
      <c r="R39" s="151">
        <f t="shared" si="14"/>
        <v>6</v>
      </c>
      <c r="S39" s="59">
        <v>1</v>
      </c>
      <c r="T39" s="60">
        <v>12</v>
      </c>
      <c r="U39" s="78">
        <v>5</v>
      </c>
      <c r="V39" s="61">
        <v>5000</v>
      </c>
      <c r="W39" s="152">
        <f ca="1" t="shared" si="15"/>
        <v>2017</v>
      </c>
      <c r="X39" s="54"/>
      <c r="Z39" s="147">
        <f t="shared" si="18"/>
      </c>
      <c r="AA39" s="122">
        <f t="shared" si="18"/>
      </c>
      <c r="AB39" s="122">
        <f t="shared" si="18"/>
      </c>
      <c r="AC39" s="122">
        <f t="shared" si="18"/>
      </c>
      <c r="AD39" s="122">
        <f t="shared" si="18"/>
      </c>
      <c r="AE39" s="122">
        <f t="shared" si="18"/>
      </c>
      <c r="AF39" s="122">
        <f t="shared" si="18"/>
      </c>
      <c r="AG39" s="122">
        <f t="shared" si="18"/>
      </c>
      <c r="AH39" s="122">
        <f t="shared" si="18"/>
      </c>
      <c r="AI39" s="122">
        <f t="shared" si="18"/>
      </c>
      <c r="AJ39" s="122">
        <f t="shared" si="18"/>
      </c>
      <c r="AK39" s="122">
        <f t="shared" si="18"/>
      </c>
      <c r="AL39" s="122">
        <f t="shared" si="18"/>
      </c>
      <c r="AM39" s="122">
        <f t="shared" si="18"/>
        <v>5000</v>
      </c>
      <c r="AN39" s="122">
        <f t="shared" si="18"/>
      </c>
      <c r="AO39" s="122">
        <f t="shared" si="8"/>
      </c>
      <c r="AP39" s="122">
        <f t="shared" si="8"/>
      </c>
      <c r="AQ39" s="122">
        <f t="shared" si="8"/>
      </c>
      <c r="AR39" s="122">
        <f t="shared" si="8"/>
      </c>
      <c r="AS39" s="148">
        <f t="shared" si="8"/>
      </c>
    </row>
    <row r="40" spans="1:45" ht="12.75">
      <c r="A40" s="68"/>
      <c r="B40" s="69"/>
      <c r="C40" s="69"/>
      <c r="D40" s="69"/>
      <c r="E40" s="70" t="s">
        <v>149</v>
      </c>
      <c r="F40" s="87">
        <v>1963</v>
      </c>
      <c r="G40" s="94">
        <v>1</v>
      </c>
      <c r="H40" s="101">
        <f t="shared" si="9"/>
        <v>595</v>
      </c>
      <c r="I40" s="103">
        <f>VLOOKUP(G40,'B - Residual Lives'!$B$4:$D$13,3)</f>
        <v>75</v>
      </c>
      <c r="J40" s="106">
        <f t="shared" si="10"/>
        <v>7.933333333333334</v>
      </c>
      <c r="K40" s="104">
        <f t="shared" si="11"/>
        <v>317.3333333333333</v>
      </c>
      <c r="L40" s="60">
        <v>5</v>
      </c>
      <c r="M40" s="149">
        <f>INDEX('B - Residual Lives'!$E$4:$I$12,G40,L40)</f>
        <v>15</v>
      </c>
      <c r="N40" s="150">
        <f t="shared" si="12"/>
        <v>0.8</v>
      </c>
      <c r="O40" s="75">
        <v>1</v>
      </c>
      <c r="P40" s="103">
        <f t="shared" si="13"/>
        <v>0</v>
      </c>
      <c r="Q40" s="60">
        <v>2</v>
      </c>
      <c r="R40" s="151">
        <f t="shared" si="14"/>
        <v>0</v>
      </c>
      <c r="S40" s="59">
        <v>1.5</v>
      </c>
      <c r="T40" s="60">
        <v>4</v>
      </c>
      <c r="U40" s="78">
        <v>7</v>
      </c>
      <c r="V40" s="61">
        <v>3500</v>
      </c>
      <c r="W40" s="152">
        <f ca="1" t="shared" si="15"/>
        <v>2009</v>
      </c>
      <c r="X40" s="54"/>
      <c r="Z40" s="147">
        <f t="shared" si="18"/>
      </c>
      <c r="AA40" s="122">
        <f t="shared" si="18"/>
      </c>
      <c r="AB40" s="122">
        <f t="shared" si="18"/>
      </c>
      <c r="AC40" s="122">
        <f t="shared" si="18"/>
      </c>
      <c r="AD40" s="122">
        <f t="shared" si="18"/>
      </c>
      <c r="AE40" s="122">
        <f t="shared" si="18"/>
        <v>3500</v>
      </c>
      <c r="AF40" s="122">
        <f t="shared" si="18"/>
      </c>
      <c r="AG40" s="122">
        <f t="shared" si="18"/>
      </c>
      <c r="AH40" s="122">
        <f t="shared" si="18"/>
      </c>
      <c r="AI40" s="122">
        <f t="shared" si="18"/>
      </c>
      <c r="AJ40" s="122">
        <f t="shared" si="18"/>
      </c>
      <c r="AK40" s="122">
        <f t="shared" si="18"/>
      </c>
      <c r="AL40" s="122">
        <f t="shared" si="18"/>
      </c>
      <c r="AM40" s="122">
        <f t="shared" si="18"/>
      </c>
      <c r="AN40" s="122">
        <f t="shared" si="18"/>
      </c>
      <c r="AO40" s="122">
        <f t="shared" si="8"/>
      </c>
      <c r="AP40" s="122">
        <f t="shared" si="8"/>
      </c>
      <c r="AQ40" s="122">
        <f t="shared" si="8"/>
      </c>
      <c r="AR40" s="122">
        <f t="shared" si="8"/>
      </c>
      <c r="AS40" s="148">
        <f t="shared" si="8"/>
      </c>
    </row>
    <row r="41" spans="1:45" ht="12.75">
      <c r="A41" s="192"/>
      <c r="B41" s="193"/>
      <c r="C41" s="193"/>
      <c r="D41" s="193" t="s">
        <v>144</v>
      </c>
      <c r="E41" s="194"/>
      <c r="F41" s="195"/>
      <c r="G41" s="196"/>
      <c r="H41" s="197"/>
      <c r="I41" s="198"/>
      <c r="J41" s="199"/>
      <c r="K41" s="200"/>
      <c r="L41" s="198"/>
      <c r="M41" s="198"/>
      <c r="N41" s="201"/>
      <c r="O41" s="202"/>
      <c r="P41" s="198">
        <f t="shared" si="13"/>
      </c>
      <c r="Q41" s="198"/>
      <c r="R41" s="203">
        <f t="shared" si="14"/>
      </c>
      <c r="S41" s="201"/>
      <c r="T41" s="198"/>
      <c r="U41" s="204"/>
      <c r="V41" s="199"/>
      <c r="W41" s="203">
        <f ca="1" t="shared" si="15"/>
      </c>
      <c r="X41" s="54"/>
      <c r="Z41" s="147">
        <f t="shared" si="18"/>
      </c>
      <c r="AA41" s="122">
        <f t="shared" si="18"/>
      </c>
      <c r="AB41" s="122">
        <f t="shared" si="18"/>
      </c>
      <c r="AC41" s="122">
        <f t="shared" si="18"/>
      </c>
      <c r="AD41" s="122">
        <f t="shared" si="18"/>
      </c>
      <c r="AE41" s="122">
        <f t="shared" si="18"/>
      </c>
      <c r="AF41" s="122">
        <f t="shared" si="18"/>
      </c>
      <c r="AG41" s="122">
        <f t="shared" si="18"/>
      </c>
      <c r="AH41" s="122">
        <f t="shared" si="18"/>
      </c>
      <c r="AI41" s="122">
        <f t="shared" si="18"/>
      </c>
      <c r="AJ41" s="122">
        <f t="shared" si="18"/>
      </c>
      <c r="AK41" s="122">
        <f t="shared" si="18"/>
      </c>
      <c r="AL41" s="122">
        <f t="shared" si="18"/>
      </c>
      <c r="AM41" s="122">
        <f t="shared" si="18"/>
      </c>
      <c r="AN41" s="122">
        <f t="shared" si="18"/>
      </c>
      <c r="AO41" s="122">
        <f t="shared" si="8"/>
      </c>
      <c r="AP41" s="122">
        <f t="shared" si="8"/>
      </c>
      <c r="AQ41" s="122">
        <f t="shared" si="8"/>
      </c>
      <c r="AR41" s="122">
        <f t="shared" si="8"/>
      </c>
      <c r="AS41" s="148">
        <f t="shared" si="8"/>
      </c>
    </row>
    <row r="42" spans="1:45" ht="12.75">
      <c r="A42" s="192"/>
      <c r="B42" s="193"/>
      <c r="C42" s="193"/>
      <c r="D42" s="193"/>
      <c r="E42" s="194" t="s">
        <v>147</v>
      </c>
      <c r="F42" s="195">
        <v>1963</v>
      </c>
      <c r="G42" s="196">
        <v>4</v>
      </c>
      <c r="H42" s="197">
        <f t="shared" si="9"/>
        <v>4250</v>
      </c>
      <c r="I42" s="198">
        <f>VLOOKUP(G42,'B - Residual Lives'!$B$4:$D$13,3)</f>
        <v>40</v>
      </c>
      <c r="J42" s="199">
        <f t="shared" si="10"/>
        <v>106.25</v>
      </c>
      <c r="K42" s="200">
        <f t="shared" si="11"/>
        <v>4250</v>
      </c>
      <c r="L42" s="198">
        <v>3</v>
      </c>
      <c r="M42" s="198">
        <f>INDEX('B - Residual Lives'!$E$4:$I$12,G42,L42)</f>
        <v>24</v>
      </c>
      <c r="N42" s="201">
        <f t="shared" si="12"/>
        <v>0.4</v>
      </c>
      <c r="O42" s="202">
        <v>1</v>
      </c>
      <c r="P42" s="198">
        <f t="shared" si="13"/>
        <v>0</v>
      </c>
      <c r="Q42" s="198">
        <v>5</v>
      </c>
      <c r="R42" s="203">
        <f t="shared" si="14"/>
        <v>0</v>
      </c>
      <c r="S42" s="201">
        <v>1.5</v>
      </c>
      <c r="T42" s="198">
        <v>10</v>
      </c>
      <c r="U42" s="204">
        <v>7</v>
      </c>
      <c r="V42" s="199">
        <v>25000</v>
      </c>
      <c r="W42" s="203">
        <f ca="1" t="shared" si="15"/>
        <v>2015</v>
      </c>
      <c r="X42" s="54"/>
      <c r="Z42" s="147">
        <f t="shared" si="18"/>
      </c>
      <c r="AA42" s="122">
        <f t="shared" si="18"/>
      </c>
      <c r="AB42" s="122">
        <f t="shared" si="18"/>
      </c>
      <c r="AC42" s="122">
        <f t="shared" si="18"/>
      </c>
      <c r="AD42" s="122">
        <f t="shared" si="18"/>
      </c>
      <c r="AE42" s="122">
        <f t="shared" si="18"/>
      </c>
      <c r="AF42" s="122">
        <f t="shared" si="18"/>
      </c>
      <c r="AG42" s="122">
        <f t="shared" si="18"/>
      </c>
      <c r="AH42" s="122">
        <f t="shared" si="18"/>
      </c>
      <c r="AI42" s="122">
        <f t="shared" si="18"/>
      </c>
      <c r="AJ42" s="122">
        <f t="shared" si="18"/>
      </c>
      <c r="AK42" s="122">
        <f t="shared" si="18"/>
        <v>25000</v>
      </c>
      <c r="AL42" s="122">
        <f t="shared" si="18"/>
      </c>
      <c r="AM42" s="122">
        <f t="shared" si="18"/>
      </c>
      <c r="AN42" s="122">
        <f t="shared" si="18"/>
      </c>
      <c r="AO42" s="122">
        <f t="shared" si="8"/>
      </c>
      <c r="AP42" s="122">
        <f aca="true" t="shared" si="19" ref="AO42:AS57">IF(AP$7=$W42,$V42,"")</f>
      </c>
      <c r="AQ42" s="122">
        <f t="shared" si="19"/>
      </c>
      <c r="AR42" s="122">
        <f t="shared" si="19"/>
      </c>
      <c r="AS42" s="148">
        <f t="shared" si="19"/>
      </c>
    </row>
    <row r="43" spans="1:45" ht="12.75">
      <c r="A43" s="192"/>
      <c r="B43" s="193"/>
      <c r="C43" s="193"/>
      <c r="D43" s="193"/>
      <c r="E43" s="194" t="s">
        <v>144</v>
      </c>
      <c r="F43" s="195">
        <v>1963</v>
      </c>
      <c r="G43" s="196">
        <v>4</v>
      </c>
      <c r="H43" s="197">
        <f t="shared" si="9"/>
        <v>5100</v>
      </c>
      <c r="I43" s="198">
        <f>VLOOKUP(G43,'B - Residual Lives'!$B$4:$D$13,3)</f>
        <v>40</v>
      </c>
      <c r="J43" s="199">
        <f t="shared" si="10"/>
        <v>127.5</v>
      </c>
      <c r="K43" s="200">
        <f t="shared" si="11"/>
        <v>5100</v>
      </c>
      <c r="L43" s="198">
        <v>4</v>
      </c>
      <c r="M43" s="198">
        <f>INDEX('B - Residual Lives'!$E$4:$I$12,G43,L43)</f>
        <v>16</v>
      </c>
      <c r="N43" s="201">
        <f t="shared" si="12"/>
        <v>0.6</v>
      </c>
      <c r="O43" s="202">
        <v>1</v>
      </c>
      <c r="P43" s="198">
        <f t="shared" si="13"/>
        <v>0</v>
      </c>
      <c r="Q43" s="198">
        <v>5</v>
      </c>
      <c r="R43" s="203">
        <f t="shared" si="14"/>
        <v>0</v>
      </c>
      <c r="S43" s="201">
        <v>1.5</v>
      </c>
      <c r="T43" s="198">
        <v>10</v>
      </c>
      <c r="U43" s="204">
        <v>7</v>
      </c>
      <c r="V43" s="199">
        <v>30000</v>
      </c>
      <c r="W43" s="203">
        <f ca="1" t="shared" si="15"/>
        <v>2015</v>
      </c>
      <c r="X43" s="54"/>
      <c r="Z43" s="147">
        <f t="shared" si="18"/>
      </c>
      <c r="AA43" s="122">
        <f t="shared" si="18"/>
      </c>
      <c r="AB43" s="122">
        <f t="shared" si="18"/>
      </c>
      <c r="AC43" s="122">
        <f t="shared" si="18"/>
      </c>
      <c r="AD43" s="122">
        <f t="shared" si="18"/>
      </c>
      <c r="AE43" s="122">
        <f t="shared" si="18"/>
      </c>
      <c r="AF43" s="122">
        <f t="shared" si="18"/>
      </c>
      <c r="AG43" s="122">
        <f t="shared" si="18"/>
      </c>
      <c r="AH43" s="122">
        <f t="shared" si="18"/>
      </c>
      <c r="AI43" s="122">
        <f t="shared" si="18"/>
      </c>
      <c r="AJ43" s="122">
        <f t="shared" si="18"/>
      </c>
      <c r="AK43" s="122">
        <f t="shared" si="18"/>
        <v>30000</v>
      </c>
      <c r="AL43" s="122">
        <f t="shared" si="18"/>
      </c>
      <c r="AM43" s="122">
        <f t="shared" si="18"/>
      </c>
      <c r="AN43" s="122">
        <f t="shared" si="18"/>
      </c>
      <c r="AO43" s="122">
        <f t="shared" si="19"/>
      </c>
      <c r="AP43" s="122">
        <f t="shared" si="19"/>
      </c>
      <c r="AQ43" s="122">
        <f t="shared" si="19"/>
      </c>
      <c r="AR43" s="122">
        <f t="shared" si="19"/>
      </c>
      <c r="AS43" s="148">
        <f t="shared" si="19"/>
      </c>
    </row>
    <row r="44" spans="1:45" ht="12.75">
      <c r="A44" s="192"/>
      <c r="B44" s="193"/>
      <c r="C44" s="193"/>
      <c r="D44" s="193"/>
      <c r="E44" s="194" t="s">
        <v>146</v>
      </c>
      <c r="F44" s="195">
        <v>1963</v>
      </c>
      <c r="G44" s="196">
        <v>6</v>
      </c>
      <c r="H44" s="197">
        <f t="shared" si="9"/>
        <v>4250</v>
      </c>
      <c r="I44" s="198">
        <f>VLOOKUP(G44,'B - Residual Lives'!$B$4:$D$13,3)</f>
        <v>35</v>
      </c>
      <c r="J44" s="199">
        <f t="shared" si="10"/>
        <v>121.42857142857143</v>
      </c>
      <c r="K44" s="200">
        <f t="shared" si="11"/>
        <v>4857.142857142857</v>
      </c>
      <c r="L44" s="198">
        <v>4</v>
      </c>
      <c r="M44" s="198">
        <f>INDEX('B - Residual Lives'!$E$4:$I$12,G44,L44)</f>
        <v>14</v>
      </c>
      <c r="N44" s="201">
        <f t="shared" si="12"/>
        <v>0.6</v>
      </c>
      <c r="O44" s="202">
        <v>1</v>
      </c>
      <c r="P44" s="198">
        <f t="shared" si="13"/>
        <v>0</v>
      </c>
      <c r="Q44" s="198">
        <v>5</v>
      </c>
      <c r="R44" s="203">
        <f t="shared" si="14"/>
        <v>0</v>
      </c>
      <c r="S44" s="201">
        <v>1.5</v>
      </c>
      <c r="T44" s="198">
        <v>5</v>
      </c>
      <c r="U44" s="204">
        <v>7</v>
      </c>
      <c r="V44" s="199">
        <v>25000</v>
      </c>
      <c r="W44" s="203">
        <f ca="1" t="shared" si="15"/>
        <v>2010</v>
      </c>
      <c r="X44" s="54"/>
      <c r="Z44" s="147">
        <f t="shared" si="18"/>
      </c>
      <c r="AA44" s="122">
        <f t="shared" si="18"/>
      </c>
      <c r="AB44" s="122">
        <f t="shared" si="18"/>
      </c>
      <c r="AC44" s="122">
        <f t="shared" si="18"/>
      </c>
      <c r="AD44" s="122">
        <f t="shared" si="18"/>
      </c>
      <c r="AE44" s="122">
        <f t="shared" si="18"/>
      </c>
      <c r="AF44" s="122">
        <f t="shared" si="18"/>
        <v>25000</v>
      </c>
      <c r="AG44" s="122">
        <f t="shared" si="18"/>
      </c>
      <c r="AH44" s="122">
        <f t="shared" si="18"/>
      </c>
      <c r="AI44" s="122">
        <f t="shared" si="18"/>
      </c>
      <c r="AJ44" s="122">
        <f t="shared" si="18"/>
      </c>
      <c r="AK44" s="122">
        <f t="shared" si="18"/>
      </c>
      <c r="AL44" s="122">
        <f t="shared" si="18"/>
      </c>
      <c r="AM44" s="122">
        <f t="shared" si="18"/>
      </c>
      <c r="AN44" s="122">
        <f t="shared" si="18"/>
      </c>
      <c r="AO44" s="122">
        <f t="shared" si="19"/>
      </c>
      <c r="AP44" s="122">
        <f t="shared" si="19"/>
      </c>
      <c r="AQ44" s="122">
        <f t="shared" si="19"/>
      </c>
      <c r="AR44" s="122">
        <f t="shared" si="19"/>
      </c>
      <c r="AS44" s="148">
        <f t="shared" si="19"/>
      </c>
    </row>
    <row r="45" spans="1:45" ht="12.75">
      <c r="A45" s="68"/>
      <c r="B45" s="69"/>
      <c r="C45" s="69"/>
      <c r="D45" s="69" t="s">
        <v>150</v>
      </c>
      <c r="E45" s="70"/>
      <c r="F45" s="87"/>
      <c r="G45" s="94"/>
      <c r="H45" s="101"/>
      <c r="I45" s="103"/>
      <c r="J45" s="106"/>
      <c r="K45" s="104"/>
      <c r="L45" s="60"/>
      <c r="M45" s="149"/>
      <c r="N45" s="150"/>
      <c r="O45" s="75"/>
      <c r="P45" s="103">
        <f t="shared" si="13"/>
      </c>
      <c r="Q45" s="60"/>
      <c r="R45" s="151">
        <f t="shared" si="14"/>
      </c>
      <c r="S45" s="59"/>
      <c r="T45" s="60"/>
      <c r="U45" s="78"/>
      <c r="V45" s="61"/>
      <c r="W45" s="152">
        <f ca="1" t="shared" si="15"/>
      </c>
      <c r="X45" s="54"/>
      <c r="Z45" s="147">
        <f t="shared" si="18"/>
      </c>
      <c r="AA45" s="122">
        <f t="shared" si="18"/>
      </c>
      <c r="AB45" s="122">
        <f t="shared" si="18"/>
      </c>
      <c r="AC45" s="122">
        <f t="shared" si="18"/>
      </c>
      <c r="AD45" s="122">
        <f t="shared" si="18"/>
      </c>
      <c r="AE45" s="122">
        <f t="shared" si="18"/>
      </c>
      <c r="AF45" s="122">
        <f t="shared" si="18"/>
      </c>
      <c r="AG45" s="122">
        <f t="shared" si="18"/>
      </c>
      <c r="AH45" s="122">
        <f t="shared" si="18"/>
      </c>
      <c r="AI45" s="122">
        <f t="shared" si="18"/>
      </c>
      <c r="AJ45" s="122">
        <f t="shared" si="18"/>
      </c>
      <c r="AK45" s="122">
        <f t="shared" si="18"/>
      </c>
      <c r="AL45" s="122">
        <f t="shared" si="18"/>
      </c>
      <c r="AM45" s="122">
        <f t="shared" si="18"/>
      </c>
      <c r="AN45" s="122">
        <f t="shared" si="18"/>
      </c>
      <c r="AO45" s="122">
        <f t="shared" si="19"/>
      </c>
      <c r="AP45" s="122">
        <f t="shared" si="19"/>
      </c>
      <c r="AQ45" s="122">
        <f t="shared" si="19"/>
      </c>
      <c r="AR45" s="122">
        <f t="shared" si="19"/>
      </c>
      <c r="AS45" s="148">
        <f t="shared" si="19"/>
      </c>
    </row>
    <row r="46" spans="1:45" ht="12.75">
      <c r="A46" s="68"/>
      <c r="B46" s="69"/>
      <c r="C46" s="69"/>
      <c r="D46" s="69"/>
      <c r="E46" s="70" t="s">
        <v>151</v>
      </c>
      <c r="F46" s="87">
        <v>1963</v>
      </c>
      <c r="G46" s="94">
        <v>7</v>
      </c>
      <c r="H46" s="101">
        <f t="shared" si="9"/>
        <v>1275</v>
      </c>
      <c r="I46" s="103">
        <f>VLOOKUP(G46,'B - Residual Lives'!$B$4:$D$13,3)</f>
        <v>30</v>
      </c>
      <c r="J46" s="106">
        <f t="shared" si="10"/>
        <v>42.5</v>
      </c>
      <c r="K46" s="104">
        <f t="shared" si="11"/>
        <v>1700</v>
      </c>
      <c r="L46" s="60">
        <v>4</v>
      </c>
      <c r="M46" s="149">
        <f>INDEX('B - Residual Lives'!$E$4:$I$12,G46,L46)</f>
        <v>12</v>
      </c>
      <c r="N46" s="150">
        <f t="shared" si="12"/>
        <v>0.6</v>
      </c>
      <c r="O46" s="75">
        <v>0</v>
      </c>
      <c r="P46" s="103">
        <f t="shared" si="13"/>
        <v>6</v>
      </c>
      <c r="Q46" s="60">
        <v>5</v>
      </c>
      <c r="R46" s="151">
        <f t="shared" si="14"/>
        <v>30</v>
      </c>
      <c r="S46" s="59">
        <v>1.25</v>
      </c>
      <c r="T46" s="60">
        <v>30</v>
      </c>
      <c r="U46" s="78">
        <v>7</v>
      </c>
      <c r="V46" s="61">
        <v>7500</v>
      </c>
      <c r="W46" s="152">
        <f ca="1" t="shared" si="15"/>
        <v>2017</v>
      </c>
      <c r="X46" s="54"/>
      <c r="Z46" s="147">
        <f t="shared" si="18"/>
      </c>
      <c r="AA46" s="122">
        <f t="shared" si="18"/>
      </c>
      <c r="AB46" s="122">
        <f t="shared" si="18"/>
      </c>
      <c r="AC46" s="122">
        <f t="shared" si="18"/>
      </c>
      <c r="AD46" s="122">
        <f t="shared" si="18"/>
      </c>
      <c r="AE46" s="122">
        <f t="shared" si="18"/>
      </c>
      <c r="AF46" s="122">
        <f t="shared" si="18"/>
      </c>
      <c r="AG46" s="122">
        <f t="shared" si="18"/>
      </c>
      <c r="AH46" s="122">
        <f t="shared" si="18"/>
      </c>
      <c r="AI46" s="122">
        <f t="shared" si="18"/>
      </c>
      <c r="AJ46" s="122">
        <f t="shared" si="18"/>
      </c>
      <c r="AK46" s="122">
        <f t="shared" si="18"/>
      </c>
      <c r="AL46" s="122">
        <f t="shared" si="18"/>
      </c>
      <c r="AM46" s="122">
        <f t="shared" si="18"/>
        <v>7500</v>
      </c>
      <c r="AN46" s="122">
        <f t="shared" si="18"/>
      </c>
      <c r="AO46" s="122">
        <f t="shared" si="19"/>
      </c>
      <c r="AP46" s="122">
        <f t="shared" si="19"/>
      </c>
      <c r="AQ46" s="122">
        <f t="shared" si="19"/>
      </c>
      <c r="AR46" s="122">
        <f t="shared" si="19"/>
      </c>
      <c r="AS46" s="148">
        <f t="shared" si="19"/>
      </c>
    </row>
    <row r="47" spans="1:45" ht="12.75">
      <c r="A47" s="68"/>
      <c r="B47" s="69"/>
      <c r="C47" s="69"/>
      <c r="D47" s="69"/>
      <c r="E47" s="70" t="s">
        <v>152</v>
      </c>
      <c r="F47" s="87">
        <v>1963</v>
      </c>
      <c r="G47" s="94">
        <v>7</v>
      </c>
      <c r="H47" s="101">
        <f t="shared" si="9"/>
        <v>5780</v>
      </c>
      <c r="I47" s="103">
        <f>VLOOKUP(G47,'B - Residual Lives'!$B$4:$D$13,3)</f>
        <v>30</v>
      </c>
      <c r="J47" s="106">
        <f t="shared" si="10"/>
        <v>192.66666666666666</v>
      </c>
      <c r="K47" s="104">
        <f t="shared" si="11"/>
        <v>7706.666666666666</v>
      </c>
      <c r="L47" s="60">
        <v>4</v>
      </c>
      <c r="M47" s="149">
        <f>INDEX('B - Residual Lives'!$E$4:$I$12,G47,L47)</f>
        <v>12</v>
      </c>
      <c r="N47" s="150">
        <f t="shared" si="12"/>
        <v>0.6</v>
      </c>
      <c r="O47" s="75">
        <v>0</v>
      </c>
      <c r="P47" s="103">
        <f t="shared" si="13"/>
        <v>6</v>
      </c>
      <c r="Q47" s="60">
        <v>5</v>
      </c>
      <c r="R47" s="151">
        <f t="shared" si="14"/>
        <v>30</v>
      </c>
      <c r="S47" s="59">
        <v>1.5</v>
      </c>
      <c r="T47" s="60">
        <v>12</v>
      </c>
      <c r="U47" s="78">
        <v>5</v>
      </c>
      <c r="V47" s="61">
        <v>34000</v>
      </c>
      <c r="W47" s="152">
        <f ca="1" t="shared" si="15"/>
        <v>2017</v>
      </c>
      <c r="X47" s="54"/>
      <c r="Z47" s="147">
        <f t="shared" si="18"/>
      </c>
      <c r="AA47" s="122">
        <f t="shared" si="18"/>
      </c>
      <c r="AB47" s="122">
        <f t="shared" si="18"/>
      </c>
      <c r="AC47" s="122">
        <f t="shared" si="18"/>
      </c>
      <c r="AD47" s="122">
        <f t="shared" si="18"/>
      </c>
      <c r="AE47" s="122">
        <f t="shared" si="18"/>
      </c>
      <c r="AF47" s="122">
        <f t="shared" si="18"/>
      </c>
      <c r="AG47" s="122">
        <f t="shared" si="18"/>
      </c>
      <c r="AH47" s="122">
        <f t="shared" si="18"/>
      </c>
      <c r="AI47" s="122">
        <f t="shared" si="18"/>
      </c>
      <c r="AJ47" s="122">
        <f t="shared" si="18"/>
      </c>
      <c r="AK47" s="122">
        <f t="shared" si="18"/>
      </c>
      <c r="AL47" s="122">
        <f t="shared" si="18"/>
      </c>
      <c r="AM47" s="122">
        <f t="shared" si="18"/>
        <v>34000</v>
      </c>
      <c r="AN47" s="122">
        <f t="shared" si="18"/>
      </c>
      <c r="AO47" s="122">
        <f t="shared" si="19"/>
      </c>
      <c r="AP47" s="122">
        <f t="shared" si="19"/>
      </c>
      <c r="AQ47" s="122">
        <f t="shared" si="19"/>
      </c>
      <c r="AR47" s="122">
        <f t="shared" si="19"/>
      </c>
      <c r="AS47" s="148">
        <f t="shared" si="19"/>
      </c>
    </row>
    <row r="48" spans="1:45" ht="12.75">
      <c r="A48" s="68"/>
      <c r="B48" s="69"/>
      <c r="C48" s="69"/>
      <c r="D48" s="69"/>
      <c r="E48" s="70" t="s">
        <v>153</v>
      </c>
      <c r="F48" s="87">
        <v>1963</v>
      </c>
      <c r="G48" s="94">
        <v>7</v>
      </c>
      <c r="H48" s="101">
        <f t="shared" si="9"/>
        <v>680</v>
      </c>
      <c r="I48" s="103">
        <f>VLOOKUP(G48,'B - Residual Lives'!$B$4:$D$13,3)</f>
        <v>30</v>
      </c>
      <c r="J48" s="106">
        <f t="shared" si="10"/>
        <v>22.666666666666668</v>
      </c>
      <c r="K48" s="104">
        <f t="shared" si="11"/>
        <v>906.6666666666666</v>
      </c>
      <c r="L48" s="60">
        <v>5</v>
      </c>
      <c r="M48" s="149">
        <f>INDEX('B - Residual Lives'!$E$4:$I$12,G48,L48)</f>
        <v>6</v>
      </c>
      <c r="N48" s="150">
        <f t="shared" si="12"/>
        <v>0.8</v>
      </c>
      <c r="O48" s="75">
        <v>0</v>
      </c>
      <c r="P48" s="103">
        <f t="shared" si="13"/>
        <v>8</v>
      </c>
      <c r="Q48" s="60">
        <v>3</v>
      </c>
      <c r="R48" s="151">
        <f t="shared" si="14"/>
        <v>24</v>
      </c>
      <c r="S48" s="59">
        <v>1.5</v>
      </c>
      <c r="T48" s="60">
        <v>10</v>
      </c>
      <c r="U48" s="78">
        <v>7</v>
      </c>
      <c r="V48" s="61">
        <v>4000</v>
      </c>
      <c r="W48" s="152">
        <f ca="1" t="shared" si="15"/>
        <v>2011</v>
      </c>
      <c r="X48" s="54"/>
      <c r="Z48" s="147">
        <f t="shared" si="18"/>
      </c>
      <c r="AA48" s="122">
        <f t="shared" si="18"/>
      </c>
      <c r="AB48" s="122">
        <f t="shared" si="18"/>
      </c>
      <c r="AC48" s="122">
        <f t="shared" si="18"/>
      </c>
      <c r="AD48" s="122">
        <f t="shared" si="18"/>
      </c>
      <c r="AE48" s="122">
        <f t="shared" si="18"/>
      </c>
      <c r="AF48" s="122">
        <f t="shared" si="18"/>
      </c>
      <c r="AG48" s="122">
        <f t="shared" si="18"/>
        <v>4000</v>
      </c>
      <c r="AH48" s="122">
        <f t="shared" si="18"/>
      </c>
      <c r="AI48" s="122">
        <f t="shared" si="18"/>
      </c>
      <c r="AJ48" s="122">
        <f t="shared" si="18"/>
      </c>
      <c r="AK48" s="122">
        <f t="shared" si="18"/>
      </c>
      <c r="AL48" s="122">
        <f t="shared" si="18"/>
      </c>
      <c r="AM48" s="122">
        <f t="shared" si="18"/>
      </c>
      <c r="AN48" s="122">
        <f t="shared" si="18"/>
      </c>
      <c r="AO48" s="122">
        <f t="shared" si="19"/>
      </c>
      <c r="AP48" s="122">
        <f t="shared" si="19"/>
      </c>
      <c r="AQ48" s="122">
        <f t="shared" si="19"/>
      </c>
      <c r="AR48" s="122">
        <f t="shared" si="19"/>
      </c>
      <c r="AS48" s="148">
        <f t="shared" si="19"/>
      </c>
    </row>
    <row r="49" spans="1:45" ht="12.75">
      <c r="A49" s="68"/>
      <c r="B49" s="69"/>
      <c r="C49" s="69"/>
      <c r="D49" s="69"/>
      <c r="E49" s="70" t="s">
        <v>154</v>
      </c>
      <c r="F49" s="87">
        <v>2004</v>
      </c>
      <c r="G49" s="94">
        <v>7</v>
      </c>
      <c r="H49" s="101">
        <f t="shared" si="9"/>
        <v>2210</v>
      </c>
      <c r="I49" s="103">
        <f>VLOOKUP(G49,'B - Residual Lives'!$B$4:$D$13,3)</f>
        <v>30</v>
      </c>
      <c r="J49" s="106">
        <f t="shared" si="10"/>
        <v>73.66666666666667</v>
      </c>
      <c r="K49" s="104">
        <f t="shared" si="11"/>
        <v>-73.66666666666667</v>
      </c>
      <c r="L49" s="60">
        <v>0</v>
      </c>
      <c r="M49" s="149"/>
      <c r="N49" s="150">
        <f t="shared" si="12"/>
        <v>1</v>
      </c>
      <c r="O49" s="75"/>
      <c r="P49" s="103">
        <f t="shared" si="13"/>
        <v>10</v>
      </c>
      <c r="Q49" s="60"/>
      <c r="R49" s="151">
        <f t="shared" si="14"/>
      </c>
      <c r="S49" s="59">
        <v>1</v>
      </c>
      <c r="T49" s="60">
        <v>1</v>
      </c>
      <c r="U49" s="78">
        <v>12</v>
      </c>
      <c r="V49" s="61">
        <v>13000</v>
      </c>
      <c r="W49" s="152">
        <f ca="1" t="shared" si="15"/>
        <v>2006</v>
      </c>
      <c r="X49" s="54"/>
      <c r="Z49" s="147">
        <f t="shared" si="18"/>
      </c>
      <c r="AA49" s="122">
        <f t="shared" si="18"/>
      </c>
      <c r="AB49" s="122">
        <f t="shared" si="18"/>
        <v>13000</v>
      </c>
      <c r="AC49" s="122">
        <f t="shared" si="18"/>
      </c>
      <c r="AD49" s="122">
        <f t="shared" si="18"/>
      </c>
      <c r="AE49" s="122">
        <f t="shared" si="18"/>
      </c>
      <c r="AF49" s="122">
        <f t="shared" si="18"/>
      </c>
      <c r="AG49" s="122">
        <f t="shared" si="18"/>
      </c>
      <c r="AH49" s="122">
        <f t="shared" si="18"/>
      </c>
      <c r="AI49" s="122">
        <f t="shared" si="18"/>
      </c>
      <c r="AJ49" s="122">
        <f t="shared" si="18"/>
      </c>
      <c r="AK49" s="122">
        <f t="shared" si="18"/>
      </c>
      <c r="AL49" s="122">
        <f t="shared" si="18"/>
      </c>
      <c r="AM49" s="122">
        <f t="shared" si="18"/>
      </c>
      <c r="AN49" s="122">
        <f t="shared" si="18"/>
      </c>
      <c r="AO49" s="122">
        <f t="shared" si="19"/>
      </c>
      <c r="AP49" s="122">
        <f t="shared" si="19"/>
      </c>
      <c r="AQ49" s="122">
        <f t="shared" si="19"/>
      </c>
      <c r="AR49" s="122">
        <f t="shared" si="19"/>
      </c>
      <c r="AS49" s="148">
        <f t="shared" si="19"/>
      </c>
    </row>
    <row r="50" spans="1:45" ht="12.75">
      <c r="A50" s="68"/>
      <c r="B50" s="69"/>
      <c r="C50" s="69"/>
      <c r="D50" s="69"/>
      <c r="E50" s="70" t="s">
        <v>160</v>
      </c>
      <c r="F50" s="87">
        <v>1963</v>
      </c>
      <c r="G50" s="94">
        <v>7</v>
      </c>
      <c r="H50" s="101">
        <f t="shared" si="9"/>
        <v>595</v>
      </c>
      <c r="I50" s="103">
        <f>VLOOKUP(G50,'B - Residual Lives'!$B$4:$D$13,3)</f>
        <v>30</v>
      </c>
      <c r="J50" s="106">
        <f t="shared" si="10"/>
        <v>19.833333333333332</v>
      </c>
      <c r="K50" s="104">
        <f t="shared" si="11"/>
        <v>793.3333333333333</v>
      </c>
      <c r="L50" s="60">
        <v>4</v>
      </c>
      <c r="M50" s="149">
        <f>INDEX('B - Residual Lives'!$E$4:$I$12,G50,L50)</f>
        <v>12</v>
      </c>
      <c r="N50" s="150">
        <f t="shared" si="12"/>
        <v>0.6</v>
      </c>
      <c r="O50" s="75">
        <v>0</v>
      </c>
      <c r="P50" s="103">
        <f t="shared" si="13"/>
        <v>6</v>
      </c>
      <c r="Q50" s="60">
        <v>3</v>
      </c>
      <c r="R50" s="151">
        <f t="shared" si="14"/>
        <v>18</v>
      </c>
      <c r="S50" s="59">
        <v>1.5</v>
      </c>
      <c r="T50" s="60">
        <v>8</v>
      </c>
      <c r="U50" s="78">
        <v>7</v>
      </c>
      <c r="V50" s="61">
        <v>3500</v>
      </c>
      <c r="W50" s="152">
        <f ca="1" t="shared" si="15"/>
        <v>2013</v>
      </c>
      <c r="X50" s="54"/>
      <c r="Z50" s="147">
        <f t="shared" si="18"/>
      </c>
      <c r="AA50" s="122">
        <f t="shared" si="18"/>
      </c>
      <c r="AB50" s="122">
        <f t="shared" si="18"/>
      </c>
      <c r="AC50" s="122">
        <f t="shared" si="18"/>
      </c>
      <c r="AD50" s="122">
        <f t="shared" si="18"/>
      </c>
      <c r="AE50" s="122">
        <f t="shared" si="18"/>
      </c>
      <c r="AF50" s="122">
        <f t="shared" si="18"/>
      </c>
      <c r="AG50" s="122">
        <f t="shared" si="18"/>
      </c>
      <c r="AH50" s="122">
        <f t="shared" si="18"/>
      </c>
      <c r="AI50" s="122">
        <f t="shared" si="18"/>
        <v>3500</v>
      </c>
      <c r="AJ50" s="122">
        <f t="shared" si="18"/>
      </c>
      <c r="AK50" s="122">
        <f t="shared" si="18"/>
      </c>
      <c r="AL50" s="122">
        <f t="shared" si="18"/>
      </c>
      <c r="AM50" s="122">
        <f t="shared" si="18"/>
      </c>
      <c r="AN50" s="122">
        <f t="shared" si="18"/>
      </c>
      <c r="AO50" s="122">
        <f t="shared" si="19"/>
      </c>
      <c r="AP50" s="122">
        <f t="shared" si="19"/>
      </c>
      <c r="AQ50" s="122">
        <f t="shared" si="19"/>
      </c>
      <c r="AR50" s="122">
        <f t="shared" si="19"/>
      </c>
      <c r="AS50" s="148">
        <f t="shared" si="19"/>
      </c>
    </row>
    <row r="51" spans="1:45" ht="12.75">
      <c r="A51" s="68"/>
      <c r="B51" s="69"/>
      <c r="C51" s="69"/>
      <c r="D51" s="69" t="s">
        <v>156</v>
      </c>
      <c r="E51" s="70"/>
      <c r="F51" s="87"/>
      <c r="G51" s="94"/>
      <c r="H51" s="101"/>
      <c r="I51" s="103"/>
      <c r="J51" s="106"/>
      <c r="K51" s="104"/>
      <c r="L51" s="60"/>
      <c r="M51" s="149"/>
      <c r="N51" s="150"/>
      <c r="O51" s="75"/>
      <c r="P51" s="103">
        <f t="shared" si="13"/>
      </c>
      <c r="Q51" s="60"/>
      <c r="R51" s="151">
        <f t="shared" si="14"/>
      </c>
      <c r="S51" s="59"/>
      <c r="T51" s="60"/>
      <c r="U51" s="78"/>
      <c r="V51" s="61"/>
      <c r="W51" s="152">
        <f ca="1" t="shared" si="15"/>
      </c>
      <c r="X51" s="54"/>
      <c r="Z51" s="147">
        <f t="shared" si="18"/>
      </c>
      <c r="AA51" s="122">
        <f t="shared" si="18"/>
      </c>
      <c r="AB51" s="122">
        <f t="shared" si="18"/>
      </c>
      <c r="AC51" s="122">
        <f t="shared" si="18"/>
      </c>
      <c r="AD51" s="122">
        <f t="shared" si="18"/>
      </c>
      <c r="AE51" s="122">
        <f t="shared" si="18"/>
      </c>
      <c r="AF51" s="122">
        <f t="shared" si="18"/>
      </c>
      <c r="AG51" s="122">
        <f t="shared" si="18"/>
      </c>
      <c r="AH51" s="122">
        <f t="shared" si="18"/>
      </c>
      <c r="AI51" s="122">
        <f t="shared" si="18"/>
      </c>
      <c r="AJ51" s="122">
        <f t="shared" si="18"/>
      </c>
      <c r="AK51" s="122">
        <f t="shared" si="18"/>
      </c>
      <c r="AL51" s="122">
        <f t="shared" si="18"/>
      </c>
      <c r="AM51" s="122">
        <f t="shared" si="18"/>
      </c>
      <c r="AN51" s="122">
        <f t="shared" si="18"/>
      </c>
      <c r="AO51" s="122">
        <f t="shared" si="19"/>
      </c>
      <c r="AP51" s="122">
        <f t="shared" si="19"/>
      </c>
      <c r="AQ51" s="122">
        <f t="shared" si="19"/>
      </c>
      <c r="AR51" s="122">
        <f t="shared" si="19"/>
      </c>
      <c r="AS51" s="148">
        <f t="shared" si="19"/>
      </c>
    </row>
    <row r="52" spans="1:45" ht="12.75">
      <c r="A52" s="68"/>
      <c r="B52" s="69"/>
      <c r="C52" s="69"/>
      <c r="D52" s="69"/>
      <c r="E52" s="70" t="s">
        <v>127</v>
      </c>
      <c r="F52" s="87">
        <v>1963</v>
      </c>
      <c r="G52" s="94">
        <v>2</v>
      </c>
      <c r="H52" s="101">
        <f t="shared" si="9"/>
        <v>11560</v>
      </c>
      <c r="I52" s="103">
        <f>VLOOKUP(G52,'B - Residual Lives'!$B$4:$D$13,3)</f>
        <v>60</v>
      </c>
      <c r="J52" s="106">
        <f t="shared" si="10"/>
        <v>192.66666666666666</v>
      </c>
      <c r="K52" s="104">
        <f t="shared" si="11"/>
        <v>7706.666666666666</v>
      </c>
      <c r="L52" s="60">
        <v>4</v>
      </c>
      <c r="M52" s="149">
        <f>INDEX('B - Residual Lives'!$E$4:$I$12,G52,L52)</f>
        <v>24</v>
      </c>
      <c r="N52" s="150">
        <f t="shared" si="12"/>
        <v>0.6</v>
      </c>
      <c r="O52" s="75">
        <v>0</v>
      </c>
      <c r="P52" s="103">
        <f t="shared" si="13"/>
        <v>6</v>
      </c>
      <c r="Q52" s="60">
        <v>5</v>
      </c>
      <c r="R52" s="151">
        <f t="shared" si="14"/>
        <v>30</v>
      </c>
      <c r="S52" s="59">
        <v>1.5</v>
      </c>
      <c r="T52" s="60">
        <v>15</v>
      </c>
      <c r="U52" s="78">
        <v>5</v>
      </c>
      <c r="V52" s="61">
        <v>68000</v>
      </c>
      <c r="W52" s="152">
        <f ca="1" t="shared" si="15"/>
        <v>2020</v>
      </c>
      <c r="X52" s="54"/>
      <c r="Z52" s="147">
        <f t="shared" si="18"/>
      </c>
      <c r="AA52" s="122">
        <f t="shared" si="18"/>
      </c>
      <c r="AB52" s="122">
        <f t="shared" si="18"/>
      </c>
      <c r="AC52" s="122">
        <f t="shared" si="18"/>
      </c>
      <c r="AD52" s="122">
        <f t="shared" si="18"/>
      </c>
      <c r="AE52" s="122">
        <f t="shared" si="18"/>
      </c>
      <c r="AF52" s="122">
        <f t="shared" si="18"/>
      </c>
      <c r="AG52" s="122">
        <f t="shared" si="18"/>
      </c>
      <c r="AH52" s="122">
        <f t="shared" si="18"/>
      </c>
      <c r="AI52" s="122">
        <f t="shared" si="18"/>
      </c>
      <c r="AJ52" s="122">
        <f t="shared" si="18"/>
      </c>
      <c r="AK52" s="122">
        <f t="shared" si="18"/>
      </c>
      <c r="AL52" s="122">
        <f t="shared" si="18"/>
      </c>
      <c r="AM52" s="122">
        <f t="shared" si="18"/>
      </c>
      <c r="AN52" s="122">
        <f t="shared" si="18"/>
      </c>
      <c r="AO52" s="122">
        <f t="shared" si="19"/>
      </c>
      <c r="AP52" s="122">
        <f t="shared" si="19"/>
        <v>68000</v>
      </c>
      <c r="AQ52" s="122">
        <f t="shared" si="19"/>
      </c>
      <c r="AR52" s="122">
        <f t="shared" si="19"/>
      </c>
      <c r="AS52" s="148">
        <f t="shared" si="19"/>
      </c>
    </row>
    <row r="53" spans="1:45" ht="12.75">
      <c r="A53" s="68"/>
      <c r="B53" s="69"/>
      <c r="C53" s="69"/>
      <c r="D53" s="69"/>
      <c r="E53" s="70" t="s">
        <v>157</v>
      </c>
      <c r="F53" s="87">
        <v>1963</v>
      </c>
      <c r="G53" s="94">
        <v>5</v>
      </c>
      <c r="H53" s="101">
        <f t="shared" si="9"/>
        <v>1105</v>
      </c>
      <c r="I53" s="103">
        <f>VLOOKUP(G53,'B - Residual Lives'!$B$4:$D$13,3)</f>
        <v>30</v>
      </c>
      <c r="J53" s="106">
        <f t="shared" si="10"/>
        <v>36.833333333333336</v>
      </c>
      <c r="K53" s="104">
        <f t="shared" si="11"/>
        <v>1473.3333333333333</v>
      </c>
      <c r="L53" s="60">
        <v>5</v>
      </c>
      <c r="M53" s="149">
        <f>INDEX('B - Residual Lives'!$E$4:$I$12,G53,L53)</f>
        <v>6</v>
      </c>
      <c r="N53" s="150">
        <f t="shared" si="12"/>
        <v>0.8</v>
      </c>
      <c r="O53" s="75">
        <v>0</v>
      </c>
      <c r="P53" s="103">
        <f t="shared" si="13"/>
        <v>8</v>
      </c>
      <c r="Q53" s="60">
        <v>4</v>
      </c>
      <c r="R53" s="151">
        <f t="shared" si="14"/>
        <v>32</v>
      </c>
      <c r="S53" s="59">
        <v>2</v>
      </c>
      <c r="T53" s="60">
        <v>10</v>
      </c>
      <c r="U53" s="78">
        <v>7</v>
      </c>
      <c r="V53" s="61">
        <v>6500</v>
      </c>
      <c r="W53" s="152">
        <f ca="1" t="shared" si="15"/>
        <v>2011</v>
      </c>
      <c r="X53" s="54"/>
      <c r="Z53" s="147">
        <f t="shared" si="18"/>
      </c>
      <c r="AA53" s="122">
        <f t="shared" si="18"/>
      </c>
      <c r="AB53" s="122">
        <f t="shared" si="18"/>
      </c>
      <c r="AC53" s="122">
        <f t="shared" si="18"/>
      </c>
      <c r="AD53" s="122">
        <f t="shared" si="18"/>
      </c>
      <c r="AE53" s="122">
        <f t="shared" si="18"/>
      </c>
      <c r="AF53" s="122">
        <f t="shared" si="18"/>
      </c>
      <c r="AG53" s="122">
        <f t="shared" si="18"/>
        <v>6500</v>
      </c>
      <c r="AH53" s="122">
        <f t="shared" si="18"/>
      </c>
      <c r="AI53" s="122">
        <f t="shared" si="18"/>
      </c>
      <c r="AJ53" s="122">
        <f t="shared" si="18"/>
      </c>
      <c r="AK53" s="122">
        <f t="shared" si="18"/>
      </c>
      <c r="AL53" s="122">
        <f t="shared" si="18"/>
      </c>
      <c r="AM53" s="122">
        <f t="shared" si="18"/>
      </c>
      <c r="AN53" s="122">
        <f t="shared" si="18"/>
      </c>
      <c r="AO53" s="122">
        <f t="shared" si="19"/>
      </c>
      <c r="AP53" s="122">
        <f t="shared" si="19"/>
      </c>
      <c r="AQ53" s="122">
        <f t="shared" si="19"/>
      </c>
      <c r="AR53" s="122">
        <f t="shared" si="19"/>
      </c>
      <c r="AS53" s="148">
        <f t="shared" si="19"/>
      </c>
    </row>
    <row r="54" spans="1:45" ht="12.75">
      <c r="A54" s="68"/>
      <c r="B54" s="69"/>
      <c r="C54" s="69"/>
      <c r="D54" s="69" t="s">
        <v>158</v>
      </c>
      <c r="E54" s="70"/>
      <c r="F54" s="87"/>
      <c r="G54" s="94"/>
      <c r="H54" s="101"/>
      <c r="I54" s="103"/>
      <c r="J54" s="106"/>
      <c r="K54" s="104"/>
      <c r="L54" s="60"/>
      <c r="M54" s="149"/>
      <c r="N54" s="150"/>
      <c r="O54" s="75"/>
      <c r="P54" s="103">
        <f t="shared" si="13"/>
      </c>
      <c r="Q54" s="60"/>
      <c r="R54" s="151">
        <f t="shared" si="14"/>
      </c>
      <c r="S54" s="59"/>
      <c r="T54" s="60"/>
      <c r="U54" s="78"/>
      <c r="V54" s="61"/>
      <c r="W54" s="152">
        <f ca="1" t="shared" si="15"/>
      </c>
      <c r="X54" s="54"/>
      <c r="Z54" s="147">
        <f aca="true" t="shared" si="20" ref="Z54:AN57">IF(Z$7=$W54,$V54,"")</f>
      </c>
      <c r="AA54" s="122">
        <f t="shared" si="20"/>
      </c>
      <c r="AB54" s="122">
        <f t="shared" si="20"/>
      </c>
      <c r="AC54" s="122">
        <f t="shared" si="20"/>
      </c>
      <c r="AD54" s="122">
        <f t="shared" si="20"/>
      </c>
      <c r="AE54" s="122">
        <f t="shared" si="20"/>
      </c>
      <c r="AF54" s="122">
        <f t="shared" si="20"/>
      </c>
      <c r="AG54" s="122">
        <f t="shared" si="20"/>
      </c>
      <c r="AH54" s="122">
        <f t="shared" si="20"/>
      </c>
      <c r="AI54" s="122">
        <f t="shared" si="20"/>
      </c>
      <c r="AJ54" s="122">
        <f t="shared" si="20"/>
      </c>
      <c r="AK54" s="122">
        <f t="shared" si="20"/>
      </c>
      <c r="AL54" s="122">
        <f t="shared" si="20"/>
      </c>
      <c r="AM54" s="122">
        <f t="shared" si="20"/>
      </c>
      <c r="AN54" s="122">
        <f t="shared" si="20"/>
      </c>
      <c r="AO54" s="122">
        <f t="shared" si="19"/>
      </c>
      <c r="AP54" s="122">
        <f t="shared" si="19"/>
      </c>
      <c r="AQ54" s="122">
        <f t="shared" si="19"/>
      </c>
      <c r="AR54" s="122">
        <f t="shared" si="19"/>
      </c>
      <c r="AS54" s="148">
        <f t="shared" si="19"/>
      </c>
    </row>
    <row r="55" spans="1:45" ht="12.75">
      <c r="A55" s="68"/>
      <c r="B55" s="69"/>
      <c r="C55" s="69"/>
      <c r="D55" s="69"/>
      <c r="E55" s="70" t="s">
        <v>159</v>
      </c>
      <c r="F55" s="87">
        <v>1963</v>
      </c>
      <c r="G55" s="94">
        <v>9</v>
      </c>
      <c r="H55" s="101">
        <f t="shared" si="9"/>
        <v>3400.0000000000005</v>
      </c>
      <c r="I55" s="103">
        <f>VLOOKUP(G55,'B - Residual Lives'!$B$4:$D$13,3)</f>
        <v>30</v>
      </c>
      <c r="J55" s="106">
        <f t="shared" si="10"/>
        <v>113.33333333333334</v>
      </c>
      <c r="K55" s="104">
        <f t="shared" si="11"/>
        <v>4533.333333333334</v>
      </c>
      <c r="L55" s="60">
        <v>3</v>
      </c>
      <c r="M55" s="149">
        <f>INDEX('B - Residual Lives'!$E$4:$I$12,G55,L55)</f>
        <v>18</v>
      </c>
      <c r="N55" s="150">
        <f t="shared" si="12"/>
        <v>0.4</v>
      </c>
      <c r="O55" s="75">
        <v>0</v>
      </c>
      <c r="P55" s="103">
        <f t="shared" si="13"/>
        <v>4</v>
      </c>
      <c r="Q55" s="60">
        <v>2</v>
      </c>
      <c r="R55" s="151">
        <f t="shared" si="14"/>
        <v>8</v>
      </c>
      <c r="S55" s="59">
        <v>1.25</v>
      </c>
      <c r="T55" s="60">
        <v>35</v>
      </c>
      <c r="U55" s="78">
        <v>5</v>
      </c>
      <c r="V55" s="61">
        <v>20000</v>
      </c>
      <c r="W55" s="152">
        <f ca="1" t="shared" si="15"/>
        <v>2023</v>
      </c>
      <c r="X55" s="54"/>
      <c r="Z55" s="147">
        <f t="shared" si="20"/>
      </c>
      <c r="AA55" s="122">
        <f t="shared" si="20"/>
      </c>
      <c r="AB55" s="122">
        <f t="shared" si="20"/>
      </c>
      <c r="AC55" s="122">
        <f t="shared" si="20"/>
      </c>
      <c r="AD55" s="122">
        <f t="shared" si="20"/>
      </c>
      <c r="AE55" s="122">
        <f t="shared" si="20"/>
      </c>
      <c r="AF55" s="122">
        <f t="shared" si="20"/>
      </c>
      <c r="AG55" s="122">
        <f t="shared" si="20"/>
      </c>
      <c r="AH55" s="122">
        <f t="shared" si="20"/>
      </c>
      <c r="AI55" s="122">
        <f t="shared" si="20"/>
      </c>
      <c r="AJ55" s="122">
        <f t="shared" si="20"/>
      </c>
      <c r="AK55" s="122">
        <f t="shared" si="20"/>
      </c>
      <c r="AL55" s="122">
        <f t="shared" si="20"/>
      </c>
      <c r="AM55" s="122">
        <f t="shared" si="20"/>
      </c>
      <c r="AN55" s="122">
        <f t="shared" si="20"/>
      </c>
      <c r="AO55" s="122">
        <f t="shared" si="19"/>
      </c>
      <c r="AP55" s="122">
        <f t="shared" si="19"/>
      </c>
      <c r="AQ55" s="122">
        <f t="shared" si="19"/>
      </c>
      <c r="AR55" s="122">
        <f t="shared" si="19"/>
      </c>
      <c r="AS55" s="148">
        <f t="shared" si="19"/>
        <v>20000</v>
      </c>
    </row>
    <row r="56" spans="1:45" ht="12.75">
      <c r="A56" s="68"/>
      <c r="B56" s="69"/>
      <c r="C56" s="69"/>
      <c r="D56" s="69"/>
      <c r="E56" s="70" t="s">
        <v>161</v>
      </c>
      <c r="F56" s="87">
        <v>1963</v>
      </c>
      <c r="G56" s="94">
        <v>9</v>
      </c>
      <c r="H56" s="101">
        <f t="shared" si="9"/>
        <v>1445</v>
      </c>
      <c r="I56" s="103">
        <f>VLOOKUP(G56,'B - Residual Lives'!$B$4:$D$13,3)</f>
        <v>30</v>
      </c>
      <c r="J56" s="106">
        <f t="shared" si="10"/>
        <v>48.166666666666664</v>
      </c>
      <c r="K56" s="104">
        <f t="shared" si="11"/>
        <v>1926.6666666666665</v>
      </c>
      <c r="L56" s="60">
        <v>5</v>
      </c>
      <c r="M56" s="149">
        <f>INDEX('B - Residual Lives'!$E$4:$I$12,G56,L56)</f>
        <v>6</v>
      </c>
      <c r="N56" s="150">
        <f t="shared" si="12"/>
        <v>0.8</v>
      </c>
      <c r="O56" s="75">
        <v>0</v>
      </c>
      <c r="P56" s="103">
        <f t="shared" si="13"/>
        <v>8</v>
      </c>
      <c r="Q56" s="60">
        <v>3</v>
      </c>
      <c r="R56" s="151">
        <f t="shared" si="14"/>
        <v>24</v>
      </c>
      <c r="S56" s="59">
        <v>1.5</v>
      </c>
      <c r="T56" s="60">
        <v>8</v>
      </c>
      <c r="U56" s="78">
        <v>6</v>
      </c>
      <c r="V56" s="61">
        <v>8500</v>
      </c>
      <c r="W56" s="152">
        <f ca="1" t="shared" si="15"/>
        <v>2011</v>
      </c>
      <c r="X56" s="54"/>
      <c r="Z56" s="147">
        <f t="shared" si="20"/>
      </c>
      <c r="AA56" s="122">
        <f t="shared" si="20"/>
      </c>
      <c r="AB56" s="122">
        <f t="shared" si="20"/>
      </c>
      <c r="AC56" s="122">
        <f t="shared" si="20"/>
      </c>
      <c r="AD56" s="122">
        <f t="shared" si="20"/>
      </c>
      <c r="AE56" s="122">
        <f t="shared" si="20"/>
      </c>
      <c r="AF56" s="122">
        <f t="shared" si="20"/>
      </c>
      <c r="AG56" s="122">
        <f t="shared" si="20"/>
        <v>8500</v>
      </c>
      <c r="AH56" s="122">
        <f t="shared" si="20"/>
      </c>
      <c r="AI56" s="122">
        <f t="shared" si="20"/>
      </c>
      <c r="AJ56" s="122">
        <f t="shared" si="20"/>
      </c>
      <c r="AK56" s="122">
        <f t="shared" si="20"/>
      </c>
      <c r="AL56" s="122">
        <f t="shared" si="20"/>
      </c>
      <c r="AM56" s="122">
        <f t="shared" si="20"/>
      </c>
      <c r="AN56" s="122">
        <f t="shared" si="20"/>
      </c>
      <c r="AO56" s="122">
        <f t="shared" si="19"/>
      </c>
      <c r="AP56" s="122">
        <f t="shared" si="19"/>
      </c>
      <c r="AQ56" s="122">
        <f t="shared" si="19"/>
      </c>
      <c r="AR56" s="122">
        <f t="shared" si="19"/>
      </c>
      <c r="AS56" s="148">
        <f t="shared" si="19"/>
      </c>
    </row>
    <row r="57" spans="1:45" ht="12.75">
      <c r="A57" s="68"/>
      <c r="B57" s="69"/>
      <c r="C57" s="69"/>
      <c r="D57" s="69"/>
      <c r="E57" s="70" t="s">
        <v>162</v>
      </c>
      <c r="F57" s="87">
        <v>1963</v>
      </c>
      <c r="G57" s="94">
        <v>9</v>
      </c>
      <c r="H57" s="101">
        <f t="shared" si="9"/>
        <v>510.00000000000006</v>
      </c>
      <c r="I57" s="103">
        <f>VLOOKUP(G57,'B - Residual Lives'!$B$4:$D$13,3)</f>
        <v>30</v>
      </c>
      <c r="J57" s="106">
        <f t="shared" si="10"/>
        <v>17.000000000000004</v>
      </c>
      <c r="K57" s="104">
        <f t="shared" si="11"/>
        <v>680</v>
      </c>
      <c r="L57" s="60">
        <v>4</v>
      </c>
      <c r="M57" s="149">
        <f>INDEX('B - Residual Lives'!$E$4:$I$12,G57,L57)</f>
        <v>12</v>
      </c>
      <c r="N57" s="150">
        <f t="shared" si="12"/>
        <v>0.6</v>
      </c>
      <c r="O57" s="75">
        <v>0.5</v>
      </c>
      <c r="P57" s="103">
        <f t="shared" si="13"/>
        <v>3</v>
      </c>
      <c r="Q57" s="60">
        <v>2</v>
      </c>
      <c r="R57" s="151">
        <f t="shared" si="14"/>
        <v>6</v>
      </c>
      <c r="S57" s="59">
        <v>1.5</v>
      </c>
      <c r="T57" s="60">
        <v>30</v>
      </c>
      <c r="U57" s="78">
        <v>7</v>
      </c>
      <c r="V57" s="61">
        <v>3000</v>
      </c>
      <c r="W57" s="152">
        <f ca="1" t="shared" si="15"/>
        <v>2017</v>
      </c>
      <c r="X57" s="54"/>
      <c r="Z57" s="147">
        <f t="shared" si="20"/>
      </c>
      <c r="AA57" s="122">
        <f t="shared" si="20"/>
      </c>
      <c r="AB57" s="122">
        <f t="shared" si="20"/>
      </c>
      <c r="AC57" s="122">
        <f t="shared" si="20"/>
      </c>
      <c r="AD57" s="122">
        <f t="shared" si="20"/>
      </c>
      <c r="AE57" s="122">
        <f t="shared" si="20"/>
      </c>
      <c r="AF57" s="122">
        <f t="shared" si="20"/>
      </c>
      <c r="AG57" s="122">
        <f t="shared" si="20"/>
      </c>
      <c r="AH57" s="122">
        <f t="shared" si="20"/>
      </c>
      <c r="AI57" s="122">
        <f t="shared" si="20"/>
      </c>
      <c r="AJ57" s="122">
        <f t="shared" si="20"/>
      </c>
      <c r="AK57" s="122">
        <f t="shared" si="20"/>
      </c>
      <c r="AL57" s="122">
        <f t="shared" si="20"/>
      </c>
      <c r="AM57" s="122">
        <f t="shared" si="20"/>
        <v>3000</v>
      </c>
      <c r="AN57" s="122">
        <f t="shared" si="20"/>
      </c>
      <c r="AO57" s="122">
        <f t="shared" si="19"/>
      </c>
      <c r="AP57" s="122">
        <f t="shared" si="19"/>
      </c>
      <c r="AQ57" s="122">
        <f t="shared" si="19"/>
      </c>
      <c r="AR57" s="122">
        <f t="shared" si="19"/>
      </c>
      <c r="AS57" s="148">
        <f t="shared" si="19"/>
      </c>
    </row>
    <row r="58" spans="1:45" ht="12.75">
      <c r="A58" s="68"/>
      <c r="B58" s="69"/>
      <c r="C58" s="69"/>
      <c r="D58" s="69"/>
      <c r="E58" s="70" t="s">
        <v>163</v>
      </c>
      <c r="F58" s="87">
        <v>1963</v>
      </c>
      <c r="G58" s="94">
        <v>9</v>
      </c>
      <c r="H58" s="101">
        <f t="shared" si="9"/>
        <v>408.00000000000006</v>
      </c>
      <c r="I58" s="103">
        <f>VLOOKUP(G58,'B - Residual Lives'!$B$4:$D$13,3)</f>
        <v>30</v>
      </c>
      <c r="J58" s="106">
        <f t="shared" si="10"/>
        <v>13.600000000000001</v>
      </c>
      <c r="K58" s="104">
        <f t="shared" si="11"/>
        <v>544</v>
      </c>
      <c r="L58" s="60">
        <v>4</v>
      </c>
      <c r="M58" s="149">
        <f>INDEX('B - Residual Lives'!$E$4:$I$12,G58,L58)</f>
        <v>12</v>
      </c>
      <c r="N58" s="150">
        <f t="shared" si="12"/>
        <v>0.6</v>
      </c>
      <c r="O58" s="75">
        <v>0</v>
      </c>
      <c r="P58" s="103">
        <f>IF(N58="","",ROUND(N58*10*(1-O58),0))</f>
        <v>6</v>
      </c>
      <c r="Q58" s="60">
        <v>2</v>
      </c>
      <c r="R58" s="151">
        <f>IF(OR(Q58="",P58=""),"",P58*Q58)</f>
        <v>12</v>
      </c>
      <c r="S58" s="59">
        <v>1.25</v>
      </c>
      <c r="T58" s="60">
        <v>10</v>
      </c>
      <c r="U58" s="78">
        <v>7</v>
      </c>
      <c r="V58" s="61">
        <v>2400</v>
      </c>
      <c r="W58" s="152">
        <f ca="1">IF(F58="","",YEAR(NOW())+MIN(M58,T58))</f>
        <v>2015</v>
      </c>
      <c r="X58" s="54"/>
      <c r="Z58" s="147">
        <f aca="true" t="shared" si="21" ref="Z58:AN59">IF(Z$7=$W58,$V58,"")</f>
      </c>
      <c r="AA58" s="122">
        <f t="shared" si="21"/>
      </c>
      <c r="AB58" s="122">
        <f t="shared" si="21"/>
      </c>
      <c r="AC58" s="122">
        <f t="shared" si="21"/>
      </c>
      <c r="AD58" s="122">
        <f t="shared" si="21"/>
      </c>
      <c r="AE58" s="122">
        <f t="shared" si="21"/>
      </c>
      <c r="AF58" s="122">
        <f t="shared" si="21"/>
      </c>
      <c r="AG58" s="122">
        <f t="shared" si="21"/>
      </c>
      <c r="AH58" s="122">
        <f t="shared" si="21"/>
      </c>
      <c r="AI58" s="122">
        <f t="shared" si="21"/>
      </c>
      <c r="AJ58" s="122">
        <f t="shared" si="21"/>
      </c>
      <c r="AK58" s="122">
        <f t="shared" si="21"/>
        <v>2400</v>
      </c>
      <c r="AL58" s="122">
        <f t="shared" si="21"/>
      </c>
      <c r="AM58" s="122">
        <f t="shared" si="21"/>
      </c>
      <c r="AN58" s="122">
        <f t="shared" si="21"/>
      </c>
      <c r="AO58" s="122">
        <f t="shared" si="8"/>
      </c>
      <c r="AP58" s="122">
        <f t="shared" si="8"/>
      </c>
      <c r="AQ58" s="122">
        <f t="shared" si="8"/>
      </c>
      <c r="AR58" s="122">
        <f t="shared" si="8"/>
      </c>
      <c r="AS58" s="148">
        <f t="shared" si="8"/>
      </c>
    </row>
    <row r="59" spans="1:45" ht="13.5" thickBot="1">
      <c r="A59" s="71"/>
      <c r="B59" s="72"/>
      <c r="C59" s="72"/>
      <c r="D59" s="72"/>
      <c r="E59" s="73" t="s">
        <v>164</v>
      </c>
      <c r="F59" s="88">
        <v>1963</v>
      </c>
      <c r="G59" s="95">
        <v>9</v>
      </c>
      <c r="H59" s="109">
        <f t="shared" si="9"/>
        <v>2040.0000000000002</v>
      </c>
      <c r="I59" s="155">
        <f>VLOOKUP(G59,'B - Residual Lives'!$B$4:$D$13,3)</f>
        <v>30</v>
      </c>
      <c r="J59" s="107">
        <f t="shared" si="10"/>
        <v>68.00000000000001</v>
      </c>
      <c r="K59" s="108">
        <f t="shared" si="11"/>
        <v>2720</v>
      </c>
      <c r="L59" s="63">
        <v>4</v>
      </c>
      <c r="M59" s="153">
        <f>INDEX('B - Residual Lives'!$E$4:$I$12,G59,L59)</f>
        <v>12</v>
      </c>
      <c r="N59" s="154">
        <f t="shared" si="12"/>
        <v>0.6</v>
      </c>
      <c r="O59" s="76">
        <v>0</v>
      </c>
      <c r="P59" s="155">
        <f>IF(N59="","",ROUND(N59*10*(1-O59),0))</f>
        <v>6</v>
      </c>
      <c r="Q59" s="63">
        <v>2</v>
      </c>
      <c r="R59" s="156">
        <f>IF(OR(Q59="",P59=""),"",P59*Q59)</f>
        <v>12</v>
      </c>
      <c r="S59" s="62">
        <v>1</v>
      </c>
      <c r="T59" s="63">
        <v>25</v>
      </c>
      <c r="U59" s="79">
        <v>5</v>
      </c>
      <c r="V59" s="64">
        <v>12000</v>
      </c>
      <c r="W59" s="157">
        <f ca="1">IF(F59="","",YEAR(NOW())+MIN(M59,T59))</f>
        <v>2017</v>
      </c>
      <c r="X59" s="55"/>
      <c r="Z59" s="147">
        <f t="shared" si="21"/>
      </c>
      <c r="AA59" s="122">
        <f t="shared" si="21"/>
      </c>
      <c r="AB59" s="122">
        <f t="shared" si="21"/>
      </c>
      <c r="AC59" s="122">
        <f t="shared" si="21"/>
      </c>
      <c r="AD59" s="122">
        <f t="shared" si="21"/>
      </c>
      <c r="AE59" s="122">
        <f t="shared" si="21"/>
      </c>
      <c r="AF59" s="122">
        <f t="shared" si="21"/>
      </c>
      <c r="AG59" s="122">
        <f t="shared" si="21"/>
      </c>
      <c r="AH59" s="122">
        <f t="shared" si="21"/>
      </c>
      <c r="AI59" s="122">
        <f t="shared" si="21"/>
      </c>
      <c r="AJ59" s="122">
        <f t="shared" si="21"/>
      </c>
      <c r="AK59" s="122">
        <f t="shared" si="21"/>
      </c>
      <c r="AL59" s="122">
        <f t="shared" si="21"/>
      </c>
      <c r="AM59" s="122">
        <f t="shared" si="21"/>
        <v>12000</v>
      </c>
      <c r="AN59" s="122">
        <f t="shared" si="21"/>
      </c>
      <c r="AO59" s="122">
        <f t="shared" si="8"/>
      </c>
      <c r="AP59" s="122">
        <f t="shared" si="8"/>
      </c>
      <c r="AQ59" s="122">
        <f t="shared" si="8"/>
      </c>
      <c r="AR59" s="122">
        <f t="shared" si="8"/>
      </c>
      <c r="AS59" s="148">
        <f t="shared" si="8"/>
      </c>
    </row>
    <row r="60" spans="8:45" ht="13.5" thickBot="1">
      <c r="H60" s="158">
        <f>SUM(H17:H59)</f>
        <v>130105</v>
      </c>
      <c r="J60" s="159">
        <f>SUM(J17:J59)-J29</f>
        <v>2708.078571428571</v>
      </c>
      <c r="K60" s="159">
        <f>SUM(K17:K59)-K29</f>
        <v>99527.80952380953</v>
      </c>
      <c r="M60" s="160"/>
      <c r="N60" s="161"/>
      <c r="V60" s="162">
        <f>SUM(V17:V59)</f>
        <v>644900</v>
      </c>
      <c r="Z60" s="163">
        <f aca="true" t="shared" si="22" ref="Z60:AR60">SUM(Z10:Z59)</f>
        <v>0</v>
      </c>
      <c r="AA60" s="164">
        <f t="shared" si="22"/>
        <v>0</v>
      </c>
      <c r="AB60" s="164">
        <f t="shared" si="22"/>
        <v>13000</v>
      </c>
      <c r="AC60" s="164">
        <f t="shared" si="22"/>
        <v>12500</v>
      </c>
      <c r="AD60" s="164">
        <f t="shared" si="22"/>
        <v>0</v>
      </c>
      <c r="AE60" s="164">
        <f t="shared" si="22"/>
        <v>3500</v>
      </c>
      <c r="AF60" s="164">
        <f t="shared" si="22"/>
        <v>27500</v>
      </c>
      <c r="AG60" s="164">
        <f t="shared" si="22"/>
        <v>46600</v>
      </c>
      <c r="AH60" s="164">
        <f t="shared" si="22"/>
        <v>0</v>
      </c>
      <c r="AI60" s="164">
        <f t="shared" si="22"/>
        <v>3500</v>
      </c>
      <c r="AJ60" s="164">
        <f t="shared" si="22"/>
        <v>0</v>
      </c>
      <c r="AK60" s="164">
        <f t="shared" si="22"/>
        <v>57900</v>
      </c>
      <c r="AL60" s="164">
        <f t="shared" si="22"/>
        <v>0</v>
      </c>
      <c r="AM60" s="164">
        <f t="shared" si="22"/>
        <v>61500</v>
      </c>
      <c r="AN60" s="164">
        <f t="shared" si="22"/>
        <v>0</v>
      </c>
      <c r="AO60" s="164">
        <f t="shared" si="22"/>
        <v>0</v>
      </c>
      <c r="AP60" s="164">
        <f t="shared" si="22"/>
        <v>73900</v>
      </c>
      <c r="AQ60" s="164">
        <f t="shared" si="22"/>
        <v>0</v>
      </c>
      <c r="AR60" s="164">
        <f t="shared" si="22"/>
        <v>0</v>
      </c>
      <c r="AS60" s="165">
        <f>SUM(AS10:AS59)</f>
        <v>20000</v>
      </c>
    </row>
    <row r="61" spans="22:45" ht="13.5" thickTop="1">
      <c r="V61" s="115">
        <v>525000</v>
      </c>
      <c r="Z61" s="167">
        <f>NPV(0.05,Z60:AS60)</f>
        <v>180441.25133415114</v>
      </c>
      <c r="AA61" s="122"/>
      <c r="AB61" s="122"/>
      <c r="AC61" s="122"/>
      <c r="AD61" s="122"/>
      <c r="AE61" s="122"/>
      <c r="AF61" s="122"/>
      <c r="AG61" s="122"/>
      <c r="AH61" s="122"/>
      <c r="AI61" s="122"/>
      <c r="AJ61" s="122"/>
      <c r="AK61" s="122"/>
      <c r="AL61" s="122"/>
      <c r="AM61" s="122"/>
      <c r="AN61" s="122"/>
      <c r="AO61" s="122"/>
      <c r="AP61" s="122"/>
      <c r="AQ61" s="122"/>
      <c r="AR61" s="122"/>
      <c r="AS61" s="148"/>
    </row>
    <row r="62" spans="26:45" ht="13.5" thickBot="1">
      <c r="Z62" s="168">
        <f>$Z$61/20</f>
        <v>9022.062566707556</v>
      </c>
      <c r="AA62" s="169">
        <f aca="true" t="shared" si="23" ref="AA62:AS62">$Z$61/20</f>
        <v>9022.062566707556</v>
      </c>
      <c r="AB62" s="169">
        <f t="shared" si="23"/>
        <v>9022.062566707556</v>
      </c>
      <c r="AC62" s="169">
        <f t="shared" si="23"/>
        <v>9022.062566707556</v>
      </c>
      <c r="AD62" s="169">
        <f t="shared" si="23"/>
        <v>9022.062566707556</v>
      </c>
      <c r="AE62" s="169">
        <f t="shared" si="23"/>
        <v>9022.062566707556</v>
      </c>
      <c r="AF62" s="169">
        <f t="shared" si="23"/>
        <v>9022.062566707556</v>
      </c>
      <c r="AG62" s="169">
        <f t="shared" si="23"/>
        <v>9022.062566707556</v>
      </c>
      <c r="AH62" s="169">
        <f t="shared" si="23"/>
        <v>9022.062566707556</v>
      </c>
      <c r="AI62" s="169">
        <f t="shared" si="23"/>
        <v>9022.062566707556</v>
      </c>
      <c r="AJ62" s="169">
        <f t="shared" si="23"/>
        <v>9022.062566707556</v>
      </c>
      <c r="AK62" s="169">
        <f t="shared" si="23"/>
        <v>9022.062566707556</v>
      </c>
      <c r="AL62" s="169">
        <f t="shared" si="23"/>
        <v>9022.062566707556</v>
      </c>
      <c r="AM62" s="169">
        <f t="shared" si="23"/>
        <v>9022.062566707556</v>
      </c>
      <c r="AN62" s="169">
        <f t="shared" si="23"/>
        <v>9022.062566707556</v>
      </c>
      <c r="AO62" s="169">
        <f t="shared" si="23"/>
        <v>9022.062566707556</v>
      </c>
      <c r="AP62" s="169">
        <f t="shared" si="23"/>
        <v>9022.062566707556</v>
      </c>
      <c r="AQ62" s="169">
        <f t="shared" si="23"/>
        <v>9022.062566707556</v>
      </c>
      <c r="AR62" s="169">
        <f t="shared" si="23"/>
        <v>9022.062566707556</v>
      </c>
      <c r="AS62" s="170">
        <f t="shared" si="23"/>
        <v>9022.062566707556</v>
      </c>
    </row>
    <row r="63" spans="26:45" ht="12.75">
      <c r="Z63" s="171">
        <v>2708</v>
      </c>
      <c r="AA63" s="171">
        <v>2708</v>
      </c>
      <c r="AB63" s="171">
        <v>2708</v>
      </c>
      <c r="AC63" s="171">
        <v>2708</v>
      </c>
      <c r="AD63" s="171">
        <v>2708</v>
      </c>
      <c r="AE63" s="171">
        <v>2708</v>
      </c>
      <c r="AF63" s="171">
        <v>2708</v>
      </c>
      <c r="AG63" s="171">
        <v>2708</v>
      </c>
      <c r="AH63" s="171">
        <v>2708</v>
      </c>
      <c r="AI63" s="171">
        <v>2708</v>
      </c>
      <c r="AJ63" s="171">
        <v>2708</v>
      </c>
      <c r="AK63" s="171">
        <v>2708</v>
      </c>
      <c r="AL63" s="171">
        <v>2708</v>
      </c>
      <c r="AM63" s="171">
        <v>2708</v>
      </c>
      <c r="AN63" s="171">
        <v>2708</v>
      </c>
      <c r="AO63" s="171">
        <v>2708</v>
      </c>
      <c r="AP63" s="171">
        <v>2708</v>
      </c>
      <c r="AQ63" s="171">
        <v>2708</v>
      </c>
      <c r="AR63" s="171">
        <v>2708</v>
      </c>
      <c r="AS63" s="171">
        <v>2708</v>
      </c>
    </row>
  </sheetData>
  <sheetProtection formatCells="0" formatColumns="0" formatRows="0" insertColumns="0" insertRows="0" insertHyperlinks="0" deleteColumns="0" deleteRows="0" selectLockedCells="1" sort="0" autoFilter="0" pivotTables="0"/>
  <protectedRanges>
    <protectedRange sqref="A4:E4" name="Range1"/>
  </protectedRanges>
  <mergeCells count="1">
    <mergeCell ref="A7:E7"/>
  </mergeCells>
  <printOptions/>
  <pageMargins left="0.75" right="0.75" top="1" bottom="1" header="0.5" footer="0.5"/>
  <pageSetup fitToHeight="1" fitToWidth="1" horizontalDpi="300" verticalDpi="300" orientation="landscape" scale="23" r:id="rId4"/>
  <drawing r:id="rId3"/>
  <legacyDrawing r:id="rId2"/>
</worksheet>
</file>

<file path=xl/worksheets/sheet2.xml><?xml version="1.0" encoding="utf-8"?>
<worksheet xmlns="http://schemas.openxmlformats.org/spreadsheetml/2006/main" xmlns:r="http://schemas.openxmlformats.org/officeDocument/2006/relationships">
  <dimension ref="B2:I10"/>
  <sheetViews>
    <sheetView workbookViewId="0" topLeftCell="A1">
      <selection activeCell="B4" sqref="B4"/>
    </sheetView>
  </sheetViews>
  <sheetFormatPr defaultColWidth="9.140625" defaultRowHeight="12.75"/>
  <cols>
    <col min="2" max="2" width="18.28125" style="0" bestFit="1" customWidth="1"/>
    <col min="3" max="3" width="13.7109375" style="0" customWidth="1"/>
    <col min="4" max="7" width="6.7109375" style="0" customWidth="1"/>
    <col min="8" max="8" width="18.57421875" style="0" bestFit="1" customWidth="1"/>
    <col min="9" max="9" width="22.8515625" style="0" bestFit="1" customWidth="1"/>
  </cols>
  <sheetData>
    <row r="2" ht="15.75" thickBot="1">
      <c r="B2" s="30" t="s">
        <v>44</v>
      </c>
    </row>
    <row r="3" spans="2:9" ht="13.5" thickBot="1">
      <c r="B3" s="24" t="s">
        <v>7</v>
      </c>
      <c r="C3" s="207" t="s">
        <v>28</v>
      </c>
      <c r="D3" s="208"/>
      <c r="E3" s="208"/>
      <c r="F3" s="208"/>
      <c r="G3" s="209"/>
      <c r="H3" s="24" t="s">
        <v>117</v>
      </c>
      <c r="I3" s="24" t="s">
        <v>24</v>
      </c>
    </row>
    <row r="4" spans="2:9" ht="12.75">
      <c r="B4" s="15">
        <v>0</v>
      </c>
      <c r="C4" s="50" t="s">
        <v>106</v>
      </c>
      <c r="D4" s="48"/>
      <c r="E4" s="48"/>
      <c r="F4" s="48"/>
      <c r="G4" s="49"/>
      <c r="H4" s="51" t="s">
        <v>30</v>
      </c>
      <c r="I4" s="52">
        <v>0</v>
      </c>
    </row>
    <row r="5" spans="2:9" ht="12.75">
      <c r="B5" s="15">
        <v>1</v>
      </c>
      <c r="C5" s="17" t="s">
        <v>19</v>
      </c>
      <c r="D5" s="8"/>
      <c r="E5" s="8"/>
      <c r="F5" s="8"/>
      <c r="G5" s="9"/>
      <c r="H5" s="19" t="s">
        <v>30</v>
      </c>
      <c r="I5" s="21">
        <v>0</v>
      </c>
    </row>
    <row r="6" spans="2:9" ht="12.75">
      <c r="B6" s="15">
        <v>2</v>
      </c>
      <c r="C6" s="17" t="s">
        <v>20</v>
      </c>
      <c r="D6" s="8"/>
      <c r="E6" s="8"/>
      <c r="F6" s="8"/>
      <c r="G6" s="9"/>
      <c r="H6" s="19" t="s">
        <v>31</v>
      </c>
      <c r="I6" s="21">
        <v>0.05</v>
      </c>
    </row>
    <row r="7" spans="2:9" ht="12.75">
      <c r="B7" s="15">
        <v>3</v>
      </c>
      <c r="C7" s="17" t="s">
        <v>21</v>
      </c>
      <c r="D7" s="8"/>
      <c r="E7" s="8"/>
      <c r="F7" s="8"/>
      <c r="G7" s="9"/>
      <c r="H7" s="19" t="s">
        <v>32</v>
      </c>
      <c r="I7" s="22" t="s">
        <v>25</v>
      </c>
    </row>
    <row r="8" spans="2:9" ht="12.75">
      <c r="B8" s="15">
        <v>4</v>
      </c>
      <c r="C8" s="17" t="s">
        <v>22</v>
      </c>
      <c r="D8" s="8"/>
      <c r="E8" s="8"/>
      <c r="F8" s="8"/>
      <c r="G8" s="9"/>
      <c r="H8" s="19" t="s">
        <v>34</v>
      </c>
      <c r="I8" s="22" t="s">
        <v>26</v>
      </c>
    </row>
    <row r="9" spans="2:9" ht="13.5" thickBot="1">
      <c r="B9" s="16">
        <v>5</v>
      </c>
      <c r="C9" s="18" t="s">
        <v>23</v>
      </c>
      <c r="D9" s="5"/>
      <c r="E9" s="5"/>
      <c r="F9" s="5"/>
      <c r="G9" s="6"/>
      <c r="H9" s="20" t="s">
        <v>33</v>
      </c>
      <c r="I9" s="23" t="s">
        <v>27</v>
      </c>
    </row>
    <row r="10" spans="2:9" ht="12.75">
      <c r="B10" s="3"/>
      <c r="C10" s="4"/>
      <c r="H10" s="2"/>
      <c r="I10" s="1"/>
    </row>
  </sheetData>
  <mergeCells count="1">
    <mergeCell ref="C3:G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J13"/>
  <sheetViews>
    <sheetView workbookViewId="0" topLeftCell="A1">
      <selection activeCell="K6" sqref="K6"/>
    </sheetView>
  </sheetViews>
  <sheetFormatPr defaultColWidth="9.140625" defaultRowHeight="12.75"/>
  <cols>
    <col min="1" max="1" width="3.8515625" style="0" customWidth="1"/>
    <col min="2" max="2" width="6.140625" style="1" customWidth="1"/>
    <col min="3" max="3" width="22.421875" style="0" customWidth="1"/>
    <col min="4" max="4" width="14.140625" style="0" bestFit="1" customWidth="1"/>
    <col min="5" max="9" width="7.140625" style="0" customWidth="1"/>
  </cols>
  <sheetData>
    <row r="1" ht="13.5" thickBot="1"/>
    <row r="2" spans="3:9" ht="15.75" thickBot="1">
      <c r="C2" s="30" t="s">
        <v>104</v>
      </c>
      <c r="E2" s="207" t="s">
        <v>118</v>
      </c>
      <c r="F2" s="208"/>
      <c r="G2" s="208"/>
      <c r="H2" s="208"/>
      <c r="I2" s="209"/>
    </row>
    <row r="3" spans="2:9" ht="13.5" thickBot="1">
      <c r="B3" s="24" t="s">
        <v>170</v>
      </c>
      <c r="C3" s="46" t="s">
        <v>35</v>
      </c>
      <c r="D3" s="47" t="s">
        <v>105</v>
      </c>
      <c r="E3" s="89">
        <v>1</v>
      </c>
      <c r="F3" s="90">
        <v>2</v>
      </c>
      <c r="G3" s="91">
        <v>3</v>
      </c>
      <c r="H3" s="90">
        <v>4</v>
      </c>
      <c r="I3" s="92">
        <v>5</v>
      </c>
    </row>
    <row r="4" spans="2:9" ht="12.75">
      <c r="B4" s="15">
        <v>1</v>
      </c>
      <c r="C4" s="28" t="s">
        <v>36</v>
      </c>
      <c r="D4" s="22">
        <v>75</v>
      </c>
      <c r="E4" s="83">
        <f>ROUND((6-E$3)/5*$D4,0)</f>
        <v>75</v>
      </c>
      <c r="F4" s="83">
        <f>ROUND((6-F$3)/5*$D4,0)</f>
        <v>60</v>
      </c>
      <c r="G4" s="83">
        <f>ROUND((6-G$3)/5*$D4,0)</f>
        <v>45</v>
      </c>
      <c r="H4" s="83">
        <f>ROUND((6-H$3)/5*$D4,0)</f>
        <v>30</v>
      </c>
      <c r="I4" s="84">
        <f>ROUND((6-I$3)/5*$D4,0)</f>
        <v>15</v>
      </c>
    </row>
    <row r="5" spans="2:9" ht="12.75">
      <c r="B5" s="15">
        <v>2</v>
      </c>
      <c r="C5" s="29" t="s">
        <v>37</v>
      </c>
      <c r="D5" s="22">
        <v>60</v>
      </c>
      <c r="E5" s="10">
        <f aca="true" t="shared" si="0" ref="E5:I12">ROUND((6-E$3)/5*$D5,0)</f>
        <v>60</v>
      </c>
      <c r="F5" s="10">
        <f t="shared" si="0"/>
        <v>48</v>
      </c>
      <c r="G5" s="10">
        <f t="shared" si="0"/>
        <v>36</v>
      </c>
      <c r="H5" s="10">
        <f t="shared" si="0"/>
        <v>24</v>
      </c>
      <c r="I5" s="22">
        <f t="shared" si="0"/>
        <v>12</v>
      </c>
    </row>
    <row r="6" spans="2:9" ht="12.75">
      <c r="B6" s="15">
        <v>3</v>
      </c>
      <c r="C6" s="29" t="s">
        <v>38</v>
      </c>
      <c r="D6" s="22">
        <v>100</v>
      </c>
      <c r="E6" s="10">
        <f t="shared" si="0"/>
        <v>100</v>
      </c>
      <c r="F6" s="10">
        <f t="shared" si="0"/>
        <v>80</v>
      </c>
      <c r="G6" s="10">
        <f t="shared" si="0"/>
        <v>60</v>
      </c>
      <c r="H6" s="10">
        <f t="shared" si="0"/>
        <v>40</v>
      </c>
      <c r="I6" s="22">
        <f t="shared" si="0"/>
        <v>20</v>
      </c>
    </row>
    <row r="7" spans="2:9" ht="12.75">
      <c r="B7" s="15">
        <v>4</v>
      </c>
      <c r="C7" s="29" t="s">
        <v>39</v>
      </c>
      <c r="D7" s="22">
        <v>40</v>
      </c>
      <c r="E7" s="10">
        <f t="shared" si="0"/>
        <v>40</v>
      </c>
      <c r="F7" s="10">
        <f t="shared" si="0"/>
        <v>32</v>
      </c>
      <c r="G7" s="10">
        <f t="shared" si="0"/>
        <v>24</v>
      </c>
      <c r="H7" s="10">
        <f t="shared" si="0"/>
        <v>16</v>
      </c>
      <c r="I7" s="22">
        <f t="shared" si="0"/>
        <v>8</v>
      </c>
    </row>
    <row r="8" spans="2:9" ht="12.75">
      <c r="B8" s="15">
        <v>5</v>
      </c>
      <c r="C8" s="29" t="s">
        <v>171</v>
      </c>
      <c r="D8" s="22">
        <v>30</v>
      </c>
      <c r="E8" s="10">
        <f t="shared" si="0"/>
        <v>30</v>
      </c>
      <c r="F8" s="10">
        <f t="shared" si="0"/>
        <v>24</v>
      </c>
      <c r="G8" s="10">
        <f t="shared" si="0"/>
        <v>18</v>
      </c>
      <c r="H8" s="10">
        <f t="shared" si="0"/>
        <v>12</v>
      </c>
      <c r="I8" s="22">
        <f t="shared" si="0"/>
        <v>6</v>
      </c>
    </row>
    <row r="9" spans="2:9" ht="12.75">
      <c r="B9" s="15">
        <v>6</v>
      </c>
      <c r="C9" s="29" t="s">
        <v>40</v>
      </c>
      <c r="D9" s="22">
        <v>35</v>
      </c>
      <c r="E9" s="10">
        <f t="shared" si="0"/>
        <v>35</v>
      </c>
      <c r="F9" s="10">
        <f t="shared" si="0"/>
        <v>28</v>
      </c>
      <c r="G9" s="10">
        <f t="shared" si="0"/>
        <v>21</v>
      </c>
      <c r="H9" s="10">
        <f t="shared" si="0"/>
        <v>14</v>
      </c>
      <c r="I9" s="22">
        <f t="shared" si="0"/>
        <v>7</v>
      </c>
    </row>
    <row r="10" spans="2:9" ht="12.75">
      <c r="B10" s="15">
        <v>7</v>
      </c>
      <c r="C10" s="29" t="s">
        <v>41</v>
      </c>
      <c r="D10" s="22">
        <v>30</v>
      </c>
      <c r="E10" s="10">
        <f t="shared" si="0"/>
        <v>30</v>
      </c>
      <c r="F10" s="10">
        <f t="shared" si="0"/>
        <v>24</v>
      </c>
      <c r="G10" s="10">
        <f t="shared" si="0"/>
        <v>18</v>
      </c>
      <c r="H10" s="10">
        <f t="shared" si="0"/>
        <v>12</v>
      </c>
      <c r="I10" s="22">
        <f t="shared" si="0"/>
        <v>6</v>
      </c>
    </row>
    <row r="11" spans="2:9" ht="12.75">
      <c r="B11" s="15">
        <v>8</v>
      </c>
      <c r="C11" s="29" t="s">
        <v>42</v>
      </c>
      <c r="D11" s="22">
        <v>25</v>
      </c>
      <c r="E11" s="10">
        <f t="shared" si="0"/>
        <v>25</v>
      </c>
      <c r="F11" s="10">
        <f t="shared" si="0"/>
        <v>20</v>
      </c>
      <c r="G11" s="10">
        <f t="shared" si="0"/>
        <v>15</v>
      </c>
      <c r="H11" s="10">
        <f t="shared" si="0"/>
        <v>10</v>
      </c>
      <c r="I11" s="22">
        <f t="shared" si="0"/>
        <v>5</v>
      </c>
    </row>
    <row r="12" spans="2:9" ht="12.75">
      <c r="B12" s="15">
        <v>9</v>
      </c>
      <c r="C12" s="29" t="s">
        <v>43</v>
      </c>
      <c r="D12" s="22">
        <v>30</v>
      </c>
      <c r="E12" s="10">
        <f t="shared" si="0"/>
        <v>30</v>
      </c>
      <c r="F12" s="10">
        <f t="shared" si="0"/>
        <v>24</v>
      </c>
      <c r="G12" s="10">
        <f t="shared" si="0"/>
        <v>18</v>
      </c>
      <c r="H12" s="10">
        <f t="shared" si="0"/>
        <v>12</v>
      </c>
      <c r="I12" s="22">
        <f t="shared" si="0"/>
        <v>6</v>
      </c>
    </row>
    <row r="13" spans="1:10" ht="13.5" thickBot="1">
      <c r="A13" s="9"/>
      <c r="B13" s="99">
        <v>10</v>
      </c>
      <c r="C13" s="98" t="s">
        <v>172</v>
      </c>
      <c r="D13" s="96">
        <v>300</v>
      </c>
      <c r="E13" s="97">
        <v>300</v>
      </c>
      <c r="F13" s="97">
        <v>300</v>
      </c>
      <c r="G13" s="97">
        <v>300</v>
      </c>
      <c r="H13" s="97">
        <v>300</v>
      </c>
      <c r="I13" s="97">
        <v>300</v>
      </c>
      <c r="J13" s="7"/>
    </row>
  </sheetData>
  <mergeCells count="1">
    <mergeCell ref="E2:I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E13"/>
  <sheetViews>
    <sheetView workbookViewId="0" topLeftCell="A1">
      <selection activeCell="E8" sqref="E8"/>
    </sheetView>
  </sheetViews>
  <sheetFormatPr defaultColWidth="9.140625" defaultRowHeight="12.75"/>
  <cols>
    <col min="2" max="2" width="11.00390625" style="0" bestFit="1" customWidth="1"/>
    <col min="3" max="3" width="26.7109375" style="0" bestFit="1" customWidth="1"/>
    <col min="4" max="4" width="10.421875" style="0" bestFit="1" customWidth="1"/>
    <col min="5" max="5" width="18.8515625" style="0" bestFit="1" customWidth="1"/>
  </cols>
  <sheetData>
    <row r="2" ht="15.75" thickBot="1">
      <c r="B2" s="30" t="s">
        <v>12</v>
      </c>
    </row>
    <row r="3" spans="2:5" ht="13.5" thickBot="1">
      <c r="B3" s="24" t="s">
        <v>61</v>
      </c>
      <c r="C3" s="25" t="s">
        <v>28</v>
      </c>
      <c r="D3" s="26" t="s">
        <v>62</v>
      </c>
      <c r="E3" s="27" t="s">
        <v>63</v>
      </c>
    </row>
    <row r="4" spans="2:5" ht="12.75">
      <c r="B4" s="15">
        <v>1</v>
      </c>
      <c r="C4" s="31" t="s">
        <v>45</v>
      </c>
      <c r="D4" s="37" t="s">
        <v>54</v>
      </c>
      <c r="E4" s="32" t="s">
        <v>64</v>
      </c>
    </row>
    <row r="5" spans="2:5" ht="12.75">
      <c r="B5" s="15">
        <v>2</v>
      </c>
      <c r="C5" s="33" t="s">
        <v>46</v>
      </c>
      <c r="D5" s="11" t="s">
        <v>55</v>
      </c>
      <c r="E5" s="34" t="s">
        <v>64</v>
      </c>
    </row>
    <row r="6" spans="2:5" ht="12.75">
      <c r="B6" s="15">
        <v>3</v>
      </c>
      <c r="C6" s="33" t="s">
        <v>47</v>
      </c>
      <c r="D6" s="11" t="s">
        <v>54</v>
      </c>
      <c r="E6" s="34" t="s">
        <v>64</v>
      </c>
    </row>
    <row r="7" spans="2:5" ht="12.75">
      <c r="B7" s="15">
        <v>4</v>
      </c>
      <c r="C7" s="33" t="s">
        <v>48</v>
      </c>
      <c r="D7" s="11" t="s">
        <v>55</v>
      </c>
      <c r="E7" s="34" t="s">
        <v>165</v>
      </c>
    </row>
    <row r="8" spans="2:5" ht="12.75">
      <c r="B8" s="15">
        <v>5</v>
      </c>
      <c r="C8" s="33" t="s">
        <v>49</v>
      </c>
      <c r="D8" s="11" t="s">
        <v>56</v>
      </c>
      <c r="E8" s="34" t="s">
        <v>166</v>
      </c>
    </row>
    <row r="9" spans="2:5" ht="12.75">
      <c r="B9" s="15">
        <v>6</v>
      </c>
      <c r="C9" s="33" t="s">
        <v>50</v>
      </c>
      <c r="D9" s="11" t="s">
        <v>26</v>
      </c>
      <c r="E9" s="34" t="s">
        <v>65</v>
      </c>
    </row>
    <row r="10" spans="2:5" ht="12.75">
      <c r="B10" s="15">
        <v>7</v>
      </c>
      <c r="C10" s="33" t="s">
        <v>51</v>
      </c>
      <c r="D10" s="11" t="s">
        <v>57</v>
      </c>
      <c r="E10" s="34" t="s">
        <v>65</v>
      </c>
    </row>
    <row r="11" spans="2:5" ht="12.75">
      <c r="B11" s="15">
        <v>8</v>
      </c>
      <c r="C11" s="33" t="s">
        <v>52</v>
      </c>
      <c r="D11" s="11" t="s">
        <v>58</v>
      </c>
      <c r="E11" s="34" t="s">
        <v>65</v>
      </c>
    </row>
    <row r="12" spans="2:5" ht="12.75">
      <c r="B12" s="15">
        <v>9</v>
      </c>
      <c r="C12" s="33" t="s">
        <v>32</v>
      </c>
      <c r="D12" s="11" t="s">
        <v>59</v>
      </c>
      <c r="E12" s="34" t="s">
        <v>65</v>
      </c>
    </row>
    <row r="13" spans="2:5" ht="13.5" thickBot="1">
      <c r="B13" s="16">
        <v>10</v>
      </c>
      <c r="C13" s="35" t="s">
        <v>53</v>
      </c>
      <c r="D13" s="13" t="s">
        <v>60</v>
      </c>
      <c r="E13" s="36" t="s">
        <v>65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C19"/>
  <sheetViews>
    <sheetView workbookViewId="0" topLeftCell="A1">
      <selection activeCell="E23" sqref="E23"/>
    </sheetView>
  </sheetViews>
  <sheetFormatPr defaultColWidth="9.140625" defaultRowHeight="12.75"/>
  <cols>
    <col min="2" max="2" width="33.140625" style="0" bestFit="1" customWidth="1"/>
    <col min="3" max="3" width="15.421875" style="0" bestFit="1" customWidth="1"/>
  </cols>
  <sheetData>
    <row r="2" ht="15.75" thickBot="1">
      <c r="B2" s="30" t="s">
        <v>11</v>
      </c>
    </row>
    <row r="3" spans="2:3" ht="13.5" thickBot="1">
      <c r="B3" s="24" t="s">
        <v>66</v>
      </c>
      <c r="C3" s="24" t="s">
        <v>119</v>
      </c>
    </row>
    <row r="4" spans="2:3" ht="12.75">
      <c r="B4" s="43">
        <v>0</v>
      </c>
      <c r="C4" s="15">
        <v>1</v>
      </c>
    </row>
    <row r="5" spans="2:3" ht="12.75">
      <c r="B5" s="44">
        <v>0.1</v>
      </c>
      <c r="C5" s="15">
        <v>2</v>
      </c>
    </row>
    <row r="6" spans="2:3" ht="12.75">
      <c r="B6" s="44">
        <v>0.2</v>
      </c>
      <c r="C6" s="15">
        <v>3</v>
      </c>
    </row>
    <row r="7" spans="2:3" ht="12.75">
      <c r="B7" s="44">
        <v>0.3</v>
      </c>
      <c r="C7" s="15">
        <v>4</v>
      </c>
    </row>
    <row r="8" spans="2:3" ht="12.75">
      <c r="B8" s="44">
        <v>0.4</v>
      </c>
      <c r="C8" s="15">
        <v>5</v>
      </c>
    </row>
    <row r="9" spans="2:3" ht="12.75">
      <c r="B9" s="44">
        <v>0.5</v>
      </c>
      <c r="C9" s="15">
        <v>6</v>
      </c>
    </row>
    <row r="10" spans="2:3" ht="12.75">
      <c r="B10" s="44">
        <v>0.6</v>
      </c>
      <c r="C10" s="15">
        <v>7</v>
      </c>
    </row>
    <row r="11" spans="2:3" ht="12.75">
      <c r="B11" s="44">
        <v>0.7</v>
      </c>
      <c r="C11" s="15">
        <v>8</v>
      </c>
    </row>
    <row r="12" spans="2:3" ht="12.75">
      <c r="B12" s="44">
        <v>0.8</v>
      </c>
      <c r="C12" s="15">
        <v>9</v>
      </c>
    </row>
    <row r="13" spans="2:3" ht="13.5" thickBot="1">
      <c r="B13" s="45">
        <v>0.9</v>
      </c>
      <c r="C13" s="16">
        <v>10</v>
      </c>
    </row>
    <row r="15" ht="15.75" thickBot="1">
      <c r="B15" s="30" t="s">
        <v>179</v>
      </c>
    </row>
    <row r="16" spans="2:3" ht="13.5" thickBot="1">
      <c r="B16" s="24" t="s">
        <v>67</v>
      </c>
      <c r="C16" s="14" t="s">
        <v>70</v>
      </c>
    </row>
    <row r="17" spans="2:3" ht="12.75">
      <c r="B17" s="80" t="s">
        <v>115</v>
      </c>
      <c r="C17" s="82">
        <v>0.5</v>
      </c>
    </row>
    <row r="18" spans="2:3" ht="12.75">
      <c r="B18" s="80" t="s">
        <v>68</v>
      </c>
      <c r="C18" s="21">
        <v>0.9</v>
      </c>
    </row>
    <row r="19" spans="2:3" ht="13.5" thickBot="1">
      <c r="B19" s="81" t="s">
        <v>69</v>
      </c>
      <c r="C19" s="38">
        <v>0.98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D9"/>
  <sheetViews>
    <sheetView workbookViewId="0" topLeftCell="A1">
      <selection activeCell="C16" sqref="C16"/>
    </sheetView>
  </sheetViews>
  <sheetFormatPr defaultColWidth="9.140625" defaultRowHeight="12.75"/>
  <cols>
    <col min="2" max="2" width="7.8515625" style="0" customWidth="1"/>
    <col min="3" max="3" width="26.7109375" style="0" bestFit="1" customWidth="1"/>
    <col min="4" max="4" width="10.421875" style="0" bestFit="1" customWidth="1"/>
  </cols>
  <sheetData>
    <row r="2" ht="15.75" thickBot="1">
      <c r="B2" s="30" t="s">
        <v>71</v>
      </c>
    </row>
    <row r="3" spans="2:4" ht="13.5" thickBot="1">
      <c r="B3" s="24" t="s">
        <v>29</v>
      </c>
      <c r="C3" s="25" t="s">
        <v>28</v>
      </c>
      <c r="D3" s="27" t="s">
        <v>78</v>
      </c>
    </row>
    <row r="4" spans="2:4" ht="12.75">
      <c r="B4" s="15">
        <v>1</v>
      </c>
      <c r="C4" s="31" t="s">
        <v>72</v>
      </c>
      <c r="D4" s="39">
        <v>1</v>
      </c>
    </row>
    <row r="5" spans="2:4" ht="12.75">
      <c r="B5" s="15">
        <v>2</v>
      </c>
      <c r="C5" s="33" t="s">
        <v>73</v>
      </c>
      <c r="D5" s="40">
        <v>1.25</v>
      </c>
    </row>
    <row r="6" spans="2:4" ht="12.75">
      <c r="B6" s="15">
        <v>3</v>
      </c>
      <c r="C6" s="33" t="s">
        <v>74</v>
      </c>
      <c r="D6" s="40">
        <v>1.5</v>
      </c>
    </row>
    <row r="7" spans="2:4" ht="12.75">
      <c r="B7" s="15">
        <v>4</v>
      </c>
      <c r="C7" s="33" t="s">
        <v>75</v>
      </c>
      <c r="D7" s="40">
        <v>4</v>
      </c>
    </row>
    <row r="8" spans="2:4" ht="12.75">
      <c r="B8" s="15">
        <v>5</v>
      </c>
      <c r="C8" s="33" t="s">
        <v>76</v>
      </c>
      <c r="D8" s="40">
        <v>0.75</v>
      </c>
    </row>
    <row r="9" spans="2:4" ht="13.5" thickBot="1">
      <c r="B9" s="16">
        <v>6</v>
      </c>
      <c r="C9" s="35" t="s">
        <v>77</v>
      </c>
      <c r="D9" s="41">
        <v>0.5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2:D17"/>
  <sheetViews>
    <sheetView tabSelected="1" workbookViewId="0" topLeftCell="B2">
      <selection activeCell="C17" sqref="C17"/>
    </sheetView>
  </sheetViews>
  <sheetFormatPr defaultColWidth="9.140625" defaultRowHeight="12.75"/>
  <cols>
    <col min="2" max="2" width="15.28125" style="0" customWidth="1"/>
    <col min="3" max="3" width="38.421875" style="0" bestFit="1" customWidth="1"/>
    <col min="4" max="4" width="11.57421875" style="0" bestFit="1" customWidth="1"/>
  </cols>
  <sheetData>
    <row r="2" ht="15.75" thickBot="1">
      <c r="B2" s="30" t="s">
        <v>79</v>
      </c>
    </row>
    <row r="3" spans="2:4" ht="13.5" thickBot="1">
      <c r="B3" s="24" t="s">
        <v>80</v>
      </c>
      <c r="C3" s="25" t="s">
        <v>28</v>
      </c>
      <c r="D3" s="27" t="s">
        <v>81</v>
      </c>
    </row>
    <row r="4" spans="2:4" ht="12.75">
      <c r="B4" s="14">
        <v>1</v>
      </c>
      <c r="C4" s="31" t="s">
        <v>82</v>
      </c>
      <c r="D4" s="42" t="s">
        <v>89</v>
      </c>
    </row>
    <row r="5" spans="2:4" ht="12.75">
      <c r="B5" s="15">
        <v>2</v>
      </c>
      <c r="C5" s="33" t="s">
        <v>83</v>
      </c>
      <c r="D5" s="12" t="s">
        <v>89</v>
      </c>
    </row>
    <row r="6" spans="2:4" ht="12.75">
      <c r="B6" s="15">
        <v>3</v>
      </c>
      <c r="C6" s="33" t="s">
        <v>84</v>
      </c>
      <c r="D6" s="12" t="s">
        <v>89</v>
      </c>
    </row>
    <row r="7" spans="2:4" ht="12.75">
      <c r="B7" s="15">
        <v>4</v>
      </c>
      <c r="C7" s="33" t="s">
        <v>85</v>
      </c>
      <c r="D7" s="12" t="s">
        <v>90</v>
      </c>
    </row>
    <row r="8" spans="2:4" ht="12.75">
      <c r="B8" s="15">
        <v>5</v>
      </c>
      <c r="C8" s="33" t="s">
        <v>110</v>
      </c>
      <c r="D8" s="12" t="s">
        <v>90</v>
      </c>
    </row>
    <row r="9" spans="2:4" ht="12.75">
      <c r="B9" s="15">
        <v>6</v>
      </c>
      <c r="C9" s="33" t="s">
        <v>86</v>
      </c>
      <c r="D9" s="12" t="s">
        <v>90</v>
      </c>
    </row>
    <row r="10" spans="2:4" ht="12.75">
      <c r="B10" s="15">
        <v>7</v>
      </c>
      <c r="C10" s="33" t="s">
        <v>87</v>
      </c>
      <c r="D10" s="12" t="s">
        <v>90</v>
      </c>
    </row>
    <row r="11" spans="2:4" ht="12.75">
      <c r="B11" s="15">
        <v>8</v>
      </c>
      <c r="C11" s="33" t="s">
        <v>88</v>
      </c>
      <c r="D11" s="12" t="s">
        <v>90</v>
      </c>
    </row>
    <row r="12" spans="2:4" ht="12.75">
      <c r="B12" s="15">
        <v>9</v>
      </c>
      <c r="C12" s="33" t="s">
        <v>92</v>
      </c>
      <c r="D12" s="12" t="s">
        <v>91</v>
      </c>
    </row>
    <row r="13" spans="2:4" ht="12.75">
      <c r="B13" s="15">
        <v>10</v>
      </c>
      <c r="C13" s="33" t="s">
        <v>93</v>
      </c>
      <c r="D13" s="12" t="s">
        <v>91</v>
      </c>
    </row>
    <row r="14" spans="2:4" ht="12.75">
      <c r="B14" s="15">
        <v>11</v>
      </c>
      <c r="C14" s="33" t="s">
        <v>94</v>
      </c>
      <c r="D14" s="12" t="s">
        <v>91</v>
      </c>
    </row>
    <row r="15" spans="2:4" ht="13.5" thickBot="1">
      <c r="B15" s="110">
        <v>12</v>
      </c>
      <c r="C15" s="111" t="s">
        <v>178</v>
      </c>
      <c r="D15" s="112" t="s">
        <v>90</v>
      </c>
    </row>
    <row r="17" ht="12.75">
      <c r="C17" t="s">
        <v>184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dc:creator>
  <cp:keywords/>
  <dc:description/>
  <cp:lastModifiedBy>SColey</cp:lastModifiedBy>
  <cp:lastPrinted>2003-11-24T17:36:06Z</cp:lastPrinted>
  <dcterms:created xsi:type="dcterms:W3CDTF">2003-09-04T17:48:06Z</dcterms:created>
  <dcterms:modified xsi:type="dcterms:W3CDTF">2005-06-28T01:51:17Z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1052297580</vt:i4>
  </property>
  <property fmtid="{D5CDD505-2E9C-101B-9397-08002B2CF9AE}" pid="3" name="_EmailSubject">
    <vt:lpwstr>Revised Exercise Sheet</vt:lpwstr>
  </property>
  <property fmtid="{D5CDD505-2E9C-101B-9397-08002B2CF9AE}" pid="4" name="_AuthorEmail">
    <vt:lpwstr>Duncan.Rose@parsons.com</vt:lpwstr>
  </property>
  <property fmtid="{D5CDD505-2E9C-101B-9397-08002B2CF9AE}" pid="5" name="_AuthorEmailDisplayName">
    <vt:lpwstr>Rose, Duncan</vt:lpwstr>
  </property>
  <property fmtid="{D5CDD505-2E9C-101B-9397-08002B2CF9AE}" pid="6" name="_ReviewingToolsShownOnce">
    <vt:lpwstr/>
  </property>
</Properties>
</file>